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1_Profil" sheetId="1" state="visible" r:id="rId3"/>
    <sheet name="02_Predpoklady" sheetId="2" state="visible" r:id="rId4"/>
    <sheet name="03_Sadzby" sheetId="3" state="visible" r:id="rId5"/>
    <sheet name="04_Stado_R0_R7" sheetId="4" state="visible" r:id="rId6"/>
    <sheet name="05_Trzby" sheetId="5" state="visible" r:id="rId7"/>
    <sheet name="06_Naklady" sheetId="6" state="visible" r:id="rId8"/>
    <sheet name="07_Dotacie" sheetId="7" state="visible" r:id="rId9"/>
    <sheet name="08_Cash_Flow" sheetId="8" state="visible" r:id="rId10"/>
    <sheet name="09_Citlivost" sheetId="9" state="visible" r:id="rId11"/>
    <sheet name="10_Akcny_Plan" sheetId="10" state="visible" r:id="rId1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<sst xmlns="http://schemas.openxmlformats.org/spreadsheetml/2006/main" count="510" uniqueCount="354">
  <si>
    <t xml:space="preserve">AGROHELP s.r.o. — Profil farmy a stádo (vstupy)</t>
  </si>
  <si>
    <t xml:space="preserve">IDENTIFIKÁCIA</t>
  </si>
  <si>
    <t xml:space="preserve">Názov žiadateľa</t>
  </si>
  <si>
    <t xml:space="preserve">AGROHELP s.r.o.</t>
  </si>
  <si>
    <t xml:space="preserve">z LPIS 2025</t>
  </si>
  <si>
    <t xml:space="preserve">IČO</t>
  </si>
  <si>
    <t xml:space="preserve">36020061</t>
  </si>
  <si>
    <t xml:space="preserve">z LPIS</t>
  </si>
  <si>
    <t xml:space="preserve">ID žiadosti PPA</t>
  </si>
  <si>
    <t xml:space="preserve">z LPIS kampaň 2025</t>
  </si>
  <si>
    <t xml:space="preserve">Okres</t>
  </si>
  <si>
    <t xml:space="preserve">Brezno</t>
  </si>
  <si>
    <t xml:space="preserve">Kraj</t>
  </si>
  <si>
    <t xml:space="preserve">Banskobystrický kraj</t>
  </si>
  <si>
    <t xml:space="preserve">KÚ</t>
  </si>
  <si>
    <t xml:space="preserve">Heľpa, Závadka nad Hronom, Pohorelá</t>
  </si>
  <si>
    <t xml:space="preserve">3 katastrálne územia</t>
  </si>
  <si>
    <t xml:space="preserve">Lokalita</t>
  </si>
  <si>
    <t xml:space="preserve">Horehronie, NP Nízke Tatry</t>
  </si>
  <si>
    <t xml:space="preserve">700+ m n. m.</t>
  </si>
  <si>
    <t xml:space="preserve">PÔDA (z LPIS 2025)</t>
  </si>
  <si>
    <t xml:space="preserve">Orná pôda (OP) [ha]</t>
  </si>
  <si>
    <t xml:space="preserve">z LPIS — 28 parciel</t>
  </si>
  <si>
    <t xml:space="preserve">Trvalý trávny porast (TTP) [ha]</t>
  </si>
  <si>
    <t xml:space="preserve">z LPIS — 79 parciel</t>
  </si>
  <si>
    <t xml:space="preserve">Celková výmera [ha]</t>
  </si>
  <si>
    <t xml:space="preserve">súčet OP + TTP</t>
  </si>
  <si>
    <t xml:space="preserve">LPIS ATRIBÚTY — % prekrytia</t>
  </si>
  <si>
    <t xml:space="preserve">% v ANC horská</t>
  </si>
  <si>
    <t xml:space="preserve">okres Brezno = 100% horská</t>
  </si>
  <si>
    <t xml:space="preserve">% v CHVÚ Nízke Tatry</t>
  </si>
  <si>
    <t xml:space="preserve">odhad — Heľpa, Závadka, Pohorelá v NP NT</t>
  </si>
  <si>
    <t xml:space="preserve">% v NATURA 2000 / 4.+5. st.</t>
  </si>
  <si>
    <t xml:space="preserve">NP NT — vyšší podiel ako pri obyčajnom území</t>
  </si>
  <si>
    <t xml:space="preserve">STÁDO R0 — aktuálny stav (potvrdené)</t>
  </si>
  <si>
    <t xml:space="preserve">Dojnice Slovenský strakatý [ks]</t>
  </si>
  <si>
    <t xml:space="preserve">potvrdené užívateľom</t>
  </si>
  <si>
    <t xml:space="preserve">HD ostatný (telcie, jalovice, býky) [ks]</t>
  </si>
  <si>
    <t xml:space="preserve">odhad pri 300 dojniciach</t>
  </si>
  <si>
    <t xml:space="preserve">Stádo spolu R0 [ks]</t>
  </si>
  <si>
    <t xml:space="preserve">súčet</t>
  </si>
  <si>
    <t xml:space="preserve">TRŽBY R0 — odvodené (z účtovníctva)</t>
  </si>
  <si>
    <t xml:space="preserve">Tržby z rastlinnej výroby R0 [€]</t>
  </si>
  <si>
    <t xml:space="preserve">odhad ~1100 €/ha OP konvenčne</t>
  </si>
  <si>
    <t xml:space="preserve">Priebežné predaje HD R0 [€]</t>
  </si>
  <si>
    <t xml:space="preserve">telcie, výkrm, brak — pri 250 ks</t>
  </si>
  <si>
    <t xml:space="preserve">AGROHELP — Predpoklady modelu (modifikovateľné)</t>
  </si>
  <si>
    <t xml:space="preserve">Modré bunky sú hardcoded inputs. Zmena hodnoty automaticky prepočíta celý model.</t>
  </si>
  <si>
    <t xml:space="preserve">CENY A PRODUKCIA</t>
  </si>
  <si>
    <t xml:space="preserve">Cena konvenčného mlieka [€/l]</t>
  </si>
  <si>
    <t xml:space="preserve">€/l</t>
  </si>
  <si>
    <t xml:space="preserve">priemer SK 2024-25</t>
  </si>
  <si>
    <t xml:space="preserve">Cena BIO mlieka Jersey [€/l]</t>
  </si>
  <si>
    <t xml:space="preserve">BIO prirážka ~30%</t>
  </si>
  <si>
    <t xml:space="preserve">Produkcia Slov. strakatý [l/ks/r]</t>
  </si>
  <si>
    <t xml:space="preserve">l/ks/r</t>
  </si>
  <si>
    <t xml:space="preserve">priemerná dojivosť</t>
  </si>
  <si>
    <t xml:space="preserve">Produkcia Jersey BIO [l/ks/r]</t>
  </si>
  <si>
    <t xml:space="preserve">menej, ale tučnejšie</t>
  </si>
  <si>
    <t xml:space="preserve">Cena BIO mäsa Angus [€/kg ž.h.]</t>
  </si>
  <si>
    <t xml:space="preserve">€/kg</t>
  </si>
  <si>
    <t xml:space="preserve">BIO prirážka 50% nad konv.</t>
  </si>
  <si>
    <t xml:space="preserve">Cena konv. mäsa HD [€/kg ž.h.]</t>
  </si>
  <si>
    <t xml:space="preserve">priemerná</t>
  </si>
  <si>
    <t xml:space="preserve">Hmotnosť Angus pri predaji [kg ž.h.]</t>
  </si>
  <si>
    <t xml:space="preserve">kg</t>
  </si>
  <si>
    <t xml:space="preserve">pri 18-24 mes.</t>
  </si>
  <si>
    <t xml:space="preserve">Pokles výnosov OP počas konverzie</t>
  </si>
  <si>
    <t xml:space="preserve">%</t>
  </si>
  <si>
    <t xml:space="preserve">r.1-2 konverzie</t>
  </si>
  <si>
    <t xml:space="preserve">Pokles výnosov OP po konverzii</t>
  </si>
  <si>
    <t xml:space="preserve">permanentné v BIO</t>
  </si>
  <si>
    <t xml:space="preserve">BIO prirážka ceny obilnín</t>
  </si>
  <si>
    <t xml:space="preserve">predaj BIO obilnín</t>
  </si>
  <si>
    <t xml:space="preserve">NÁKLADY</t>
  </si>
  <si>
    <t xml:space="preserve">Náklady OP konvenčne [€/ha]</t>
  </si>
  <si>
    <t xml:space="preserve">€/ha</t>
  </si>
  <si>
    <t xml:space="preserve">osivá, hnojivá, chémia, mechanizácia</t>
  </si>
  <si>
    <t xml:space="preserve">Náklady OP BIO [€/ha]</t>
  </si>
  <si>
    <t xml:space="preserve">bez chémie, ale ručná práca</t>
  </si>
  <si>
    <t xml:space="preserve">Náklady na dojnicu Slov. strak. [€/ks/r]</t>
  </si>
  <si>
    <t xml:space="preserve">€/ks/r</t>
  </si>
  <si>
    <t xml:space="preserve">krmivo + veterinár + mzdy</t>
  </si>
  <si>
    <t xml:space="preserve">Náklady na Angus pasienok [€/ks/r]</t>
  </si>
  <si>
    <t xml:space="preserve">extenzívny chov, hlavne pasienok</t>
  </si>
  <si>
    <t xml:space="preserve">Náklady na Jersey BIO [€/ks/r]</t>
  </si>
  <si>
    <t xml:space="preserve">BIO krmivá drahšie, ale Jersey menšia</t>
  </si>
  <si>
    <t xml:space="preserve">Náklady na HD ostatný [€/ks/r]</t>
  </si>
  <si>
    <t xml:space="preserve">priemer pre teľce/jalovice</t>
  </si>
  <si>
    <t xml:space="preserve">Certifikácia EKO ročne [€]</t>
  </si>
  <si>
    <t xml:space="preserve">€/r</t>
  </si>
  <si>
    <t xml:space="preserve">BIOKONT/Naturalis SK</t>
  </si>
  <si>
    <t xml:space="preserve">INVESTÍCIE / NÁKUPY</t>
  </si>
  <si>
    <t xml:space="preserve">Cena Angus jalovice (nákup) [€/ks]</t>
  </si>
  <si>
    <t xml:space="preserve">€/ks</t>
  </si>
  <si>
    <t xml:space="preserve">18-24 mes., gravid</t>
  </si>
  <si>
    <t xml:space="preserve">Cena Jersey BIO (nákup) [€/ks]</t>
  </si>
  <si>
    <t xml:space="preserve">BIO cert., import EU</t>
  </si>
  <si>
    <t xml:space="preserve">Predaj vyradenej dojnice [€/ks]</t>
  </si>
  <si>
    <t xml:space="preserve">na mäso, konvenčné</t>
  </si>
  <si>
    <t xml:space="preserve">Predaj HD ostatný (likvid.) [€/ks]</t>
  </si>
  <si>
    <t xml:space="preserve">priemer</t>
  </si>
  <si>
    <t xml:space="preserve">Investícia oplotenie pasienkov [€]</t>
  </si>
  <si>
    <t xml:space="preserve">€</t>
  </si>
  <si>
    <t xml:space="preserve">jednorazovo R1</t>
  </si>
  <si>
    <t xml:space="preserve">Investícia napájačky [€]</t>
  </si>
  <si>
    <t xml:space="preserve">jednorazovo R2</t>
  </si>
  <si>
    <t xml:space="preserve">Investícia maštaľ Jersey [€]</t>
  </si>
  <si>
    <t xml:space="preserve">rekonštrukcia R4</t>
  </si>
  <si>
    <t xml:space="preserve">AGROHELP — Sadzby dotácií 2025 (Vestník MPRV SR)</t>
  </si>
  <si>
    <t xml:space="preserve">Schéma</t>
  </si>
  <si>
    <t xml:space="preserve">Skratka</t>
  </si>
  <si>
    <t xml:space="preserve">Jednotka</t>
  </si>
  <si>
    <t xml:space="preserve">Sadzba 2025 [€]</t>
  </si>
  <si>
    <t xml:space="preserve">Zdroj</t>
  </si>
  <si>
    <t xml:space="preserve">I. PILIER — PRIAME PLATBY</t>
  </si>
  <si>
    <t xml:space="preserve">Základná podpora príjmu</t>
  </si>
  <si>
    <t xml:space="preserve">BISS</t>
  </si>
  <si>
    <t xml:space="preserve">Vestník MPRV</t>
  </si>
  <si>
    <t xml:space="preserve">Redistributívna platba do 100,99 ha</t>
  </si>
  <si>
    <t xml:space="preserve">RP1</t>
  </si>
  <si>
    <t xml:space="preserve">Redistributívna platba 101–150 ha</t>
  </si>
  <si>
    <t xml:space="preserve">RP2</t>
  </si>
  <si>
    <t xml:space="preserve">Ekoschéma celofarmová mimo CHVÚ</t>
  </si>
  <si>
    <t xml:space="preserve">EKS</t>
  </si>
  <si>
    <t xml:space="preserve">Ekoschéma celofarmová v CHVÚ</t>
  </si>
  <si>
    <t xml:space="preserve">EKS_CHVU</t>
  </si>
  <si>
    <t xml:space="preserve">VDOJ — viazaná platba dojnice</t>
  </si>
  <si>
    <t xml:space="preserve">VDOJ</t>
  </si>
  <si>
    <t xml:space="preserve">VVHD — viazaná platba HD samčí</t>
  </si>
  <si>
    <t xml:space="preserve">VVHD</t>
  </si>
  <si>
    <t xml:space="preserve">VOK — viazaná platba ovce/kozy</t>
  </si>
  <si>
    <t xml:space="preserve">VOK</t>
  </si>
  <si>
    <t xml:space="preserve">II. PILIER — PRV (EPFRV)</t>
  </si>
  <si>
    <t xml:space="preserve">ANC horská</t>
  </si>
  <si>
    <t xml:space="preserve">ANC_H</t>
  </si>
  <si>
    <t xml:space="preserve">NV 3/2023</t>
  </si>
  <si>
    <t xml:space="preserve">AEKO biotopy TTP</t>
  </si>
  <si>
    <t xml:space="preserve">AEKO_TTP</t>
  </si>
  <si>
    <t xml:space="preserve">NV 75/2023</t>
  </si>
  <si>
    <t xml:space="preserve">AEKO bielkoviny OP</t>
  </si>
  <si>
    <t xml:space="preserve">AEKO_OP_B</t>
  </si>
  <si>
    <t xml:space="preserve">AEKO ohrozené plemená</t>
  </si>
  <si>
    <t xml:space="preserve">AEKO_OP</t>
  </si>
  <si>
    <t xml:space="preserve">€/VDJ</t>
  </si>
  <si>
    <t xml:space="preserve">EKO platba — OP</t>
  </si>
  <si>
    <t xml:space="preserve">EKO_OP</t>
  </si>
  <si>
    <t xml:space="preserve">EKO platba — TTP</t>
  </si>
  <si>
    <t xml:space="preserve">EKO_TTP</t>
  </si>
  <si>
    <t xml:space="preserve">EKO platba — sady/vinohrady</t>
  </si>
  <si>
    <t xml:space="preserve">EKO_S</t>
  </si>
  <si>
    <t xml:space="preserve">NATURA 2000</t>
  </si>
  <si>
    <t xml:space="preserve">NATURA</t>
  </si>
  <si>
    <t xml:space="preserve">Welfare DŽP-DOJ dojnice</t>
  </si>
  <si>
    <t xml:space="preserve">DZP_DOJ</t>
  </si>
  <si>
    <t xml:space="preserve">III. PILIER — DOPLNKOVÉ SR</t>
  </si>
  <si>
    <t xml:space="preserve">DJ — doplnková národná na VDJ</t>
  </si>
  <si>
    <t xml:space="preserve">DJ</t>
  </si>
  <si>
    <t xml:space="preserve">Doplnková národná</t>
  </si>
  <si>
    <t xml:space="preserve">DPP — doplnková priame platby (kompenzácia)</t>
  </si>
  <si>
    <t xml:space="preserve">DPP</t>
  </si>
  <si>
    <t xml:space="preserve">AGROHELP — Stádo per rok (transformačný plán R0–R7)</t>
  </si>
  <si>
    <t xml:space="preserve">2025</t>
  </si>
  <si>
    <t xml:space="preserve">2026</t>
  </si>
  <si>
    <t xml:space="preserve">2027</t>
  </si>
  <si>
    <t xml:space="preserve">2028</t>
  </si>
  <si>
    <t xml:space="preserve">2029</t>
  </si>
  <si>
    <t xml:space="preserve">2030</t>
  </si>
  <si>
    <t xml:space="preserve">2031</t>
  </si>
  <si>
    <t xml:space="preserve">2032</t>
  </si>
  <si>
    <t xml:space="preserve">Kategória zvierat</t>
  </si>
  <si>
    <t xml:space="preserve">R0</t>
  </si>
  <si>
    <t xml:space="preserve">R1</t>
  </si>
  <si>
    <t xml:space="preserve">R2</t>
  </si>
  <si>
    <t xml:space="preserve">R3</t>
  </si>
  <si>
    <t xml:space="preserve">R4</t>
  </si>
  <si>
    <t xml:space="preserve">R5</t>
  </si>
  <si>
    <t xml:space="preserve">R6</t>
  </si>
  <si>
    <t xml:space="preserve">R7</t>
  </si>
  <si>
    <t xml:space="preserve">Konvenčne</t>
  </si>
  <si>
    <t xml:space="preserve">Konv. r.1</t>
  </si>
  <si>
    <t xml:space="preserve">Konv. r.2</t>
  </si>
  <si>
    <t xml:space="preserve">EKO ✓</t>
  </si>
  <si>
    <t xml:space="preserve">EKO + Jersey</t>
  </si>
  <si>
    <t xml:space="preserve">Dojnice Slov. strakatý [ks]</t>
  </si>
  <si>
    <t xml:space="preserve">Aberdeen Angus stádo [ks]</t>
  </si>
  <si>
    <t xml:space="preserve">Jersey BIO dojnice [ks]</t>
  </si>
  <si>
    <t xml:space="preserve">HD ostatný (telcie, jalov.) [ks]</t>
  </si>
  <si>
    <t xml:space="preserve">Predaj Angus na mäso (ks/r)</t>
  </si>
  <si>
    <t xml:space="preserve">Stádo spolu [ks]</t>
  </si>
  <si>
    <t xml:space="preserve">VDJ ekvivalent (pre dotácie)</t>
  </si>
  <si>
    <t xml:space="preserve">VDJ — dojnice (Slov. strakatý) × 1.0</t>
  </si>
  <si>
    <t xml:space="preserve">VDJ — Angus × 0.8</t>
  </si>
  <si>
    <t xml:space="preserve">VDJ — Jersey × 1.0</t>
  </si>
  <si>
    <t xml:space="preserve">VDJ — HD ostatný × 0.7</t>
  </si>
  <si>
    <t xml:space="preserve">VDJ spolu</t>
  </si>
  <si>
    <t xml:space="preserve">STATUS PÔDY</t>
  </si>
  <si>
    <t xml:space="preserve">Status</t>
  </si>
  <si>
    <t xml:space="preserve">Konverzia r.1</t>
  </si>
  <si>
    <t xml:space="preserve">Konverzia r.2</t>
  </si>
  <si>
    <t xml:space="preserve">EKO plný</t>
  </si>
  <si>
    <t xml:space="preserve">AGROHELP — Tržby per rok (R0–R7) — odvodené vzorcami</t>
  </si>
  <si>
    <t xml:space="preserve">Kategória tržieb (€)</t>
  </si>
  <si>
    <t xml:space="preserve">Mlieko — Slov. strakatý</t>
  </si>
  <si>
    <t xml:space="preserve">Mlieko — Jersey BIO</t>
  </si>
  <si>
    <t xml:space="preserve">Mäso — BIO Angus</t>
  </si>
  <si>
    <t xml:space="preserve">Priebežné predaje HD</t>
  </si>
  <si>
    <t xml:space="preserve">Predaj vyradených zvierat</t>
  </si>
  <si>
    <t xml:space="preserve">Rastlinná výroba</t>
  </si>
  <si>
    <t xml:space="preserve">TRŽBY SPOLU</t>
  </si>
  <si>
    <t xml:space="preserve">AGROHELP — Náklady per rok (R0–R7)</t>
  </si>
  <si>
    <t xml:space="preserve">Kategória nákladov (€)</t>
  </si>
  <si>
    <t xml:space="preserve">Náklady — Slov. strakatý dojnice</t>
  </si>
  <si>
    <t xml:space="preserve">Náklady — Angus</t>
  </si>
  <si>
    <t xml:space="preserve">Náklady — Jersey BIO</t>
  </si>
  <si>
    <t xml:space="preserve">Náklady — HD ostatný</t>
  </si>
  <si>
    <t xml:space="preserve">Náklady — Rastlinná výroba</t>
  </si>
  <si>
    <t xml:space="preserve">Investície (capex)</t>
  </si>
  <si>
    <t xml:space="preserve">Certifikácia EKO</t>
  </si>
  <si>
    <t xml:space="preserve">NÁKLADY SPOLU</t>
  </si>
  <si>
    <t xml:space="preserve">AGROHELP — Dotácie per rok (R0–R7)</t>
  </si>
  <si>
    <t xml:space="preserve">Schéma (€)</t>
  </si>
  <si>
    <t xml:space="preserve">Redistributívna platba</t>
  </si>
  <si>
    <t xml:space="preserve">Ekoschéma celofarmová</t>
  </si>
  <si>
    <t xml:space="preserve">VDOJ — dojnice</t>
  </si>
  <si>
    <t xml:space="preserve">VVHD — výkrm HD</t>
  </si>
  <si>
    <t xml:space="preserve">II. PILIER — PRV</t>
  </si>
  <si>
    <t xml:space="preserve">EKO platba OP</t>
  </si>
  <si>
    <t xml:space="preserve">EKO platba TTP</t>
  </si>
  <si>
    <t xml:space="preserve">Welfare DŽP-DOJ</t>
  </si>
  <si>
    <t xml:space="preserve">III. PILIER — DOPLNKOVÉ</t>
  </si>
  <si>
    <t xml:space="preserve">DJ doplnková (na VDJ)</t>
  </si>
  <si>
    <t xml:space="preserve">DOTÁCIE SPOLU</t>
  </si>
  <si>
    <t xml:space="preserve">Dotácie / ha (€/ha)</t>
  </si>
  <si>
    <t xml:space="preserve">AGROHELP — 7-ročný cash-flow (R0–R7)</t>
  </si>
  <si>
    <t xml:space="preserve">Položka (€)</t>
  </si>
  <si>
    <t xml:space="preserve">Tržby spolu</t>
  </si>
  <si>
    <t xml:space="preserve">Dotácie spolu</t>
  </si>
  <si>
    <t xml:space="preserve">Príjmy spolu</t>
  </si>
  <si>
    <t xml:space="preserve">Náklady spolu</t>
  </si>
  <si>
    <t xml:space="preserve">NETTO výsledok</t>
  </si>
  <si>
    <t xml:space="preserve">Kumulatívne NETTO</t>
  </si>
  <si>
    <t xml:space="preserve">Pomer príjmy/náklady</t>
  </si>
  <si>
    <t xml:space="preserve">SUMÁR 7-ROČNEJ TRANSFORMÁCIE</t>
  </si>
  <si>
    <t xml:space="preserve">NETTO R0 (východisko)</t>
  </si>
  <si>
    <t xml:space="preserve">NETTO R7 (cieľ)</t>
  </si>
  <si>
    <t xml:space="preserve">Rast R0 → R7</t>
  </si>
  <si>
    <t xml:space="preserve">Najhorší rok NETTO</t>
  </si>
  <si>
    <t xml:space="preserve">Kumul. 7 r.</t>
  </si>
  <si>
    <t xml:space="preserve">AGROHELP — Citlivostná analýza R7 NETTO</t>
  </si>
  <si>
    <t xml:space="preserve">Vplyv na NETTO R7 pri zmene cien BIO mlieka a poklesu výnosov OP</t>
  </si>
  <si>
    <t xml:space="preserve">Pokles výnosov OP →</t>
  </si>
  <si>
    <t xml:space="preserve">Cena BIO mlieka (€/l) ↓</t>
  </si>
  <si>
    <t xml:space="preserve">Legenda:</t>
  </si>
  <si>
    <t xml:space="preserve">   Zelená: NETTO ≥ +5% baseline (1 066 579 €)</t>
  </si>
  <si>
    <t xml:space="preserve">   Červená: NETTO ≤ -15% baseline</t>
  </si>
  <si>
    <t xml:space="preserve">Druhá citlivosť: investícia 750k Jersey rozdelená do 2 rokov</t>
  </si>
  <si>
    <t xml:space="preserve">Variant</t>
  </si>
  <si>
    <t xml:space="preserve">Invest. R5</t>
  </si>
  <si>
    <t xml:space="preserve">Invest. R6</t>
  </si>
  <si>
    <t xml:space="preserve">NETTO R5</t>
  </si>
  <si>
    <t xml:space="preserve">NETTO R6</t>
  </si>
  <si>
    <t xml:space="preserve">Δ kumul.</t>
  </si>
  <si>
    <t xml:space="preserve">Plný nákup R5 (baseline)</t>
  </si>
  <si>
    <t xml:space="preserve">Rozdeliť 200/100 ks (2 roky)</t>
  </si>
  <si>
    <t xml:space="preserve">Investičná dotácia 50% (PRV)</t>
  </si>
  <si>
    <t xml:space="preserve">Pozn: Rozdelenie investícií je heuristický odhad — pre presné modelovanie vytvorte kópiu Excelu s upravenými hodnotami v 06_Naklady.</t>
  </si>
  <si>
    <t xml:space="preserve">AGROHELP — Akčný plán transformácie 2026–2032</t>
  </si>
  <si>
    <t xml:space="preserve">Rok</t>
  </si>
  <si>
    <t xml:space="preserve">Termín</t>
  </si>
  <si>
    <t xml:space="preserve">Úloha</t>
  </si>
  <si>
    <t xml:space="preserve">Detail</t>
  </si>
  <si>
    <t xml:space="preserve">Suma / Status</t>
  </si>
  <si>
    <t xml:space="preserve">15.3.2026</t>
  </si>
  <si>
    <t xml:space="preserve">Zmluva s certifikátorom EKO</t>
  </si>
  <si>
    <t xml:space="preserve">BIOKONT CZ / Naturalis SK / EKOTREND. Registrácia v ÚKSÚP.</t>
  </si>
  <si>
    <t xml:space="preserve">Štart</t>
  </si>
  <si>
    <t xml:space="preserve">15.5.2026</t>
  </si>
  <si>
    <t xml:space="preserve">Jednotná žiadosť 2026 — pridať EKO</t>
  </si>
  <si>
    <t xml:space="preserve">Cez GSAA. Pridať: EKO OP+TTP, AEKO biotopy TTP, NATURA.</t>
  </si>
  <si>
    <t xml:space="preserve">142 014 €/r</t>
  </si>
  <si>
    <t xml:space="preserve">Priebežne</t>
  </si>
  <si>
    <t xml:space="preserve">Predaj 100 dojníc Slov. strakatý</t>
  </si>
  <si>
    <t xml:space="preserve">Megamäsa Tornaľa, Mecom Humenné. Cena ~800 €/ks.</t>
  </si>
  <si>
    <t xml:space="preserve">+80 000 €</t>
  </si>
  <si>
    <t xml:space="preserve">31.10.2026</t>
  </si>
  <si>
    <t xml:space="preserve">Nákup 30 ks Aberdeen Angus jalovíc</t>
  </si>
  <si>
    <t xml:space="preserve">Importér: SCHŠLAS, AGRO IMPORT, alebo poľský chov.</t>
  </si>
  <si>
    <t xml:space="preserve">-69 000 €</t>
  </si>
  <si>
    <t xml:space="preserve">Jar 2026</t>
  </si>
  <si>
    <t xml:space="preserve">Investícia: oplotenie pasienkov</t>
  </si>
  <si>
    <t xml:space="preserve">PRV spolufinancovanie 50 % = reálne 30 000 €.</t>
  </si>
  <si>
    <t xml:space="preserve">-60 000 €</t>
  </si>
  <si>
    <t xml:space="preserve">31.7.2026</t>
  </si>
  <si>
    <t xml:space="preserve">Audit prac. zmlúv (sociálna kondicion.)</t>
  </si>
  <si>
    <t xml:space="preserve">Riziko krátenia BISS+RP+ANC = 525 tis. €/r.</t>
  </si>
  <si>
    <t xml:space="preserve">Compliance</t>
  </si>
  <si>
    <t xml:space="preserve">30.6.2027</t>
  </si>
  <si>
    <t xml:space="preserve">Predaj zvyšných 200 dojníc</t>
  </si>
  <si>
    <t xml:space="preserve">Likvidácia konvenčného dojného stáda. Vyradenie z CEHZ.</t>
  </si>
  <si>
    <t xml:space="preserve">+160 000 €</t>
  </si>
  <si>
    <t xml:space="preserve">30.9.2027</t>
  </si>
  <si>
    <t xml:space="preserve">Doplnenie Angus stáda na 60 ks</t>
  </si>
  <si>
    <t xml:space="preserve">Druhá várka 30 jalovíc + 2 plemenníci.</t>
  </si>
  <si>
    <t xml:space="preserve">Jeseň 2027</t>
  </si>
  <si>
    <t xml:space="preserve">Inšpekcia certifikátora — 2. r. konverzie</t>
  </si>
  <si>
    <t xml:space="preserve">Pri pozit. výsledku → eko-status k 1.1.2028.</t>
  </si>
  <si>
    <t xml:space="preserve">Audit</t>
  </si>
  <si>
    <t xml:space="preserve">Výskum trhu BIO mlieka</t>
  </si>
  <si>
    <t xml:space="preserve">Tatra Group BIO, Bonfreez, Bioland CZ.</t>
  </si>
  <si>
    <t xml:space="preserve">Negociácie</t>
  </si>
  <si>
    <t xml:space="preserve">Jeseň 2028</t>
  </si>
  <si>
    <t xml:space="preserve">Prvý predaj BIO Angus mäsa</t>
  </si>
  <si>
    <t xml:space="preserve">BIOFARMA Klusy, Brejlovský dvůr. Marža +50%.</t>
  </si>
  <si>
    <t xml:space="preserve">+120 000 €</t>
  </si>
  <si>
    <t xml:space="preserve">31.12.2028</t>
  </si>
  <si>
    <t xml:space="preserve">Predregistrácia objednávky Jersey BIO</t>
  </si>
  <si>
    <t xml:space="preserve">Hľadanie BIO chovu (Holandsko, Dánsko, AT).</t>
  </si>
  <si>
    <t xml:space="preserve">Plánovanie</t>
  </si>
  <si>
    <t xml:space="preserve">Brand „Horehronský BIO"</t>
  </si>
  <si>
    <t xml:space="preserve">Geo. označenie, ochranná známka.</t>
  </si>
  <si>
    <t xml:space="preserve">Marketing</t>
  </si>
  <si>
    <t xml:space="preserve">Jar 2029</t>
  </si>
  <si>
    <t xml:space="preserve">Investičná dotácia PRV — maštaľ Jersey</t>
  </si>
  <si>
    <t xml:space="preserve">Spolufinancovanie 50% = reálne 90 000 €.</t>
  </si>
  <si>
    <t xml:space="preserve">-180 000 €</t>
  </si>
  <si>
    <t xml:space="preserve">30.6.2029</t>
  </si>
  <si>
    <t xml:space="preserve">Podpis kontraktu na BIO mlieko</t>
  </si>
  <si>
    <t xml:space="preserve">Cieľ ≥ 0,65 €/l, objem 1,65 mil. l/r.</t>
  </si>
  <si>
    <t xml:space="preserve">Kontrakt</t>
  </si>
  <si>
    <t xml:space="preserve">Jeseň 2029</t>
  </si>
  <si>
    <t xml:space="preserve">Úverová zmluva pre Jersey</t>
  </si>
  <si>
    <t xml:space="preserve">750 000 €, 7 r., ŽIADAŤ O ODKLAD SPLÁTOK 1. ROK.</t>
  </si>
  <si>
    <t xml:space="preserve">Financovanie</t>
  </si>
  <si>
    <t xml:space="preserve">Jar 2030</t>
  </si>
  <si>
    <t xml:space="preserve">NÁKUP 300 ks Jersey BIO</t>
  </si>
  <si>
    <t xml:space="preserve">Postupne Q1-Q2. Karanténa min. 30 dní.</t>
  </si>
  <si>
    <t xml:space="preserve">-750 000 €</t>
  </si>
  <si>
    <t xml:space="preserve">Leto 2030</t>
  </si>
  <si>
    <t xml:space="preserve">Spustenie BIO mlieka na trh</t>
  </si>
  <si>
    <t xml:space="preserve">Prvé dodávky spracovateľovi. Test trhu.</t>
  </si>
  <si>
    <t xml:space="preserve">+643 500 € (60% nábeh)</t>
  </si>
  <si>
    <t xml:space="preserve">31.7.2030</t>
  </si>
  <si>
    <t xml:space="preserve">Žiadosť o welfare DŽP-DOJ</t>
  </si>
  <si>
    <t xml:space="preserve">5-r. záväzok. +45 000 €/r od R6.</t>
  </si>
  <si>
    <t xml:space="preserve">+22 500 €</t>
  </si>
  <si>
    <t xml:space="preserve">Plná produkcia BIO mlieka</t>
  </si>
  <si>
    <t xml:space="preserve">1 650 000 l/r. Sezónna pastva máj-okt.</t>
  </si>
  <si>
    <t xml:space="preserve">+1 072 500 €</t>
  </si>
  <si>
    <t xml:space="preserve">Splácanie investičného úveru</t>
  </si>
  <si>
    <t xml:space="preserve">Z prebytkov ~150 tis. €/r. Splatnosť 2036-37.</t>
  </si>
  <si>
    <t xml:space="preserve">-150 000 €/r</t>
  </si>
  <si>
    <t xml:space="preserve">Recertifikácia EKO + obnova AEKO</t>
  </si>
  <si>
    <t xml:space="preserve">Po 5 r. — predĺženie alebo nový záväzok.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</si>
</sst>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"/>
    <numFmt numFmtId="166" formatCode="0.0%;\(0.0%\);\-"/>
    <numFmt numFmtId="167" formatCode="#,##0"/>
    <numFmt numFmtId="168" formatCode="#,##0;\(#,##0\);\-"/>
    <numFmt numFmtId="169" formatCode="0.00"/>
    <numFmt numFmtId="170" formatCode="#,##0.0"/>
    <numFmt numFmtId="171" formatCode="\+0.0%;\-0.0%"/>
    <numFmt numFmtId="172" formatCode="0%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Calibri"/>
      <family val="0"/>
      <charset val="1"/>
    </font>
    <font>
      <b val="true"/>
      <sz val="12"/>
      <color rgb="FFFFFFFF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sz val="11"/>
      <color rgb="FF0000FF"/>
      <name val="Calibri"/>
      <family val="0"/>
      <charset val="1"/>
    </font>
    <font>
      <i val="true"/>
      <sz val="10"/>
      <color rgb="FF666666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008000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F1D1A"/>
        <bgColor rgb="FF003300"/>
      </patternFill>
    </fill>
    <fill>
      <patternFill patternType="solid">
        <fgColor rgb="FFF2EBD8"/>
        <bgColor rgb="FFFCE4D6"/>
      </patternFill>
    </fill>
    <fill>
      <patternFill patternType="solid">
        <fgColor rgb="FFFCE4D6"/>
        <bgColor rgb="FFF2EBD8"/>
      </patternFill>
    </fill>
    <fill>
      <patternFill patternType="solid">
        <fgColor rgb="FF4A5D3D"/>
        <bgColor rgb="FF666666"/>
      </patternFill>
    </fill>
    <fill>
      <patternFill patternType="solid">
        <fgColor rgb="FFE2EFDA"/>
        <bgColor rgb="FFF2EBD8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9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0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0" fontId="9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5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2" fontId="6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6" fillId="4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8" fillId="4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4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6" fillId="6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8" fillId="6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6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9" fillId="6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8" fillId="6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EBD8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CE4D6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4A5D3D"/>
      <rgbColor rgb="FF993300"/>
      <rgbColor rgb="FF993366"/>
      <rgbColor rgb="FF333399"/>
      <rgbColor rgb="FF1F1D1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2"/>
    <col collapsed="false" customWidth="true" hidden="false" outlineLevel="0" max="2" min="2" style="0" width="18"/>
    <col collapsed="false" customWidth="true" hidden="false" outlineLevel="0" max="3" min="3" style="0" width="50"/>
  </cols>
  <sheetData>
    <row r="1" customFormat="false" ht="17.35" hidden="false" customHeight="false" outlineLevel="0" collapsed="false">
      <c r="A1" s="1" t="s">
        <v>0</v>
      </c>
      <c r="B1" s="1"/>
      <c r="C1" s="1"/>
      <c r="D1" s="1"/>
    </row>
    <row r="3" customFormat="false" ht="15" hidden="false" customHeight="false" outlineLevel="0" collapsed="false">
      <c r="A3" s="2" t="s">
        <v>1</v>
      </c>
      <c r="B3" s="2"/>
      <c r="C3" s="2"/>
      <c r="D3" s="2"/>
    </row>
    <row r="4" customFormat="false" ht="15" hidden="false" customHeight="false" outlineLevel="0" collapsed="false">
      <c r="A4" s="3" t="s">
        <v>2</v>
      </c>
      <c r="B4" s="4" t="s">
        <v>3</v>
      </c>
      <c r="C4" s="5" t="s">
        <v>4</v>
      </c>
    </row>
    <row r="5" customFormat="false" ht="15" hidden="false" customHeight="false" outlineLevel="0" collapsed="false">
      <c r="A5" s="3" t="s">
        <v>5</v>
      </c>
      <c r="B5" s="4" t="s">
        <v>6</v>
      </c>
      <c r="C5" s="5" t="s">
        <v>7</v>
      </c>
    </row>
    <row r="6" customFormat="false" ht="15" hidden="false" customHeight="false" outlineLevel="0" collapsed="false">
      <c r="A6" s="3" t="s">
        <v>8</v>
      </c>
      <c r="B6" s="4" t="n">
        <v>107633</v>
      </c>
      <c r="C6" s="5" t="s">
        <v>9</v>
      </c>
    </row>
    <row r="7" customFormat="false" ht="15" hidden="false" customHeight="false" outlineLevel="0" collapsed="false">
      <c r="A7" s="3" t="s">
        <v>10</v>
      </c>
      <c r="B7" s="4" t="s">
        <v>11</v>
      </c>
      <c r="C7" s="5" t="s">
        <v>7</v>
      </c>
    </row>
    <row r="8" customFormat="false" ht="15" hidden="false" customHeight="false" outlineLevel="0" collapsed="false">
      <c r="A8" s="3" t="s">
        <v>12</v>
      </c>
      <c r="B8" s="4" t="s">
        <v>13</v>
      </c>
      <c r="C8" s="5" t="s">
        <v>7</v>
      </c>
    </row>
    <row r="9" customFormat="false" ht="15" hidden="false" customHeight="false" outlineLevel="0" collapsed="false">
      <c r="A9" s="3" t="s">
        <v>14</v>
      </c>
      <c r="B9" s="4" t="s">
        <v>15</v>
      </c>
      <c r="C9" s="5" t="s">
        <v>16</v>
      </c>
    </row>
    <row r="10" customFormat="false" ht="15" hidden="false" customHeight="false" outlineLevel="0" collapsed="false">
      <c r="A10" s="3" t="s">
        <v>17</v>
      </c>
      <c r="B10" s="4" t="s">
        <v>18</v>
      </c>
      <c r="C10" s="5" t="s">
        <v>19</v>
      </c>
    </row>
    <row r="12" customFormat="false" ht="15" hidden="false" customHeight="false" outlineLevel="0" collapsed="false">
      <c r="A12" s="2" t="s">
        <v>20</v>
      </c>
      <c r="B12" s="2"/>
      <c r="C12" s="2"/>
      <c r="D12" s="2"/>
    </row>
    <row r="13" customFormat="false" ht="15" hidden="false" customHeight="false" outlineLevel="0" collapsed="false">
      <c r="A13" s="3" t="s">
        <v>21</v>
      </c>
      <c r="B13" s="6" t="n">
        <v>348.62</v>
      </c>
      <c r="C13" s="5" t="s">
        <v>22</v>
      </c>
    </row>
    <row r="14" customFormat="false" ht="15" hidden="false" customHeight="false" outlineLevel="0" collapsed="false">
      <c r="A14" s="3" t="s">
        <v>23</v>
      </c>
      <c r="B14" s="6" t="n">
        <v>556.08</v>
      </c>
      <c r="C14" s="5" t="s">
        <v>24</v>
      </c>
    </row>
    <row r="15" customFormat="false" ht="15" hidden="false" customHeight="false" outlineLevel="0" collapsed="false">
      <c r="A15" s="3" t="s">
        <v>25</v>
      </c>
      <c r="B15" s="7" t="n">
        <f aca="false">B13+B14</f>
        <v>904.7</v>
      </c>
      <c r="C15" s="5" t="s">
        <v>26</v>
      </c>
    </row>
    <row r="17" customFormat="false" ht="15" hidden="false" customHeight="false" outlineLevel="0" collapsed="false">
      <c r="A17" s="2" t="s">
        <v>27</v>
      </c>
      <c r="B17" s="2"/>
      <c r="C17" s="2"/>
      <c r="D17" s="2"/>
    </row>
    <row r="18" customFormat="false" ht="15" hidden="false" customHeight="false" outlineLevel="0" collapsed="false">
      <c r="A18" s="3" t="s">
        <v>28</v>
      </c>
      <c r="B18" s="8" t="n">
        <v>1</v>
      </c>
      <c r="C18" s="5" t="s">
        <v>29</v>
      </c>
    </row>
    <row r="19" customFormat="false" ht="15" hidden="false" customHeight="false" outlineLevel="0" collapsed="false">
      <c r="A19" s="3" t="s">
        <v>30</v>
      </c>
      <c r="B19" s="8" t="n">
        <v>0.45</v>
      </c>
      <c r="C19" s="5" t="s">
        <v>31</v>
      </c>
    </row>
    <row r="20" customFormat="false" ht="15" hidden="false" customHeight="false" outlineLevel="0" collapsed="false">
      <c r="A20" s="3" t="s">
        <v>32</v>
      </c>
      <c r="B20" s="8" t="n">
        <v>0.1</v>
      </c>
      <c r="C20" s="5" t="s">
        <v>33</v>
      </c>
    </row>
    <row r="22" customFormat="false" ht="15" hidden="false" customHeight="false" outlineLevel="0" collapsed="false">
      <c r="A22" s="2" t="s">
        <v>34</v>
      </c>
      <c r="B22" s="2"/>
      <c r="C22" s="2"/>
      <c r="D22" s="2"/>
    </row>
    <row r="23" customFormat="false" ht="15" hidden="false" customHeight="false" outlineLevel="0" collapsed="false">
      <c r="A23" s="3" t="s">
        <v>35</v>
      </c>
      <c r="B23" s="9" t="n">
        <v>300</v>
      </c>
      <c r="C23" s="5" t="s">
        <v>36</v>
      </c>
    </row>
    <row r="24" customFormat="false" ht="15" hidden="false" customHeight="false" outlineLevel="0" collapsed="false">
      <c r="A24" s="3" t="s">
        <v>37</v>
      </c>
      <c r="B24" s="9" t="n">
        <v>250</v>
      </c>
      <c r="C24" s="5" t="s">
        <v>38</v>
      </c>
    </row>
    <row r="25" customFormat="false" ht="15" hidden="false" customHeight="false" outlineLevel="0" collapsed="false">
      <c r="A25" s="3" t="s">
        <v>39</v>
      </c>
      <c r="B25" s="10" t="n">
        <f aca="false">B23+B24</f>
        <v>550</v>
      </c>
      <c r="C25" s="5" t="s">
        <v>40</v>
      </c>
    </row>
    <row r="28" customFormat="false" ht="15" hidden="false" customHeight="false" outlineLevel="0" collapsed="false">
      <c r="A28" s="2" t="s">
        <v>41</v>
      </c>
      <c r="B28" s="2"/>
      <c r="C28" s="2"/>
      <c r="D28" s="2"/>
    </row>
    <row r="29" customFormat="false" ht="15" hidden="false" customHeight="false" outlineLevel="0" collapsed="false">
      <c r="A29" s="3" t="s">
        <v>42</v>
      </c>
      <c r="B29" s="11" t="n">
        <f aca="false">B13*1100</f>
        <v>383482</v>
      </c>
      <c r="C29" s="5" t="s">
        <v>43</v>
      </c>
    </row>
    <row r="30" customFormat="false" ht="15" hidden="false" customHeight="false" outlineLevel="0" collapsed="false">
      <c r="A30" s="3" t="s">
        <v>44</v>
      </c>
      <c r="B30" s="12" t="n">
        <v>200000</v>
      </c>
      <c r="C30" s="5" t="s">
        <v>45</v>
      </c>
    </row>
  </sheetData>
  <mergeCells count="6">
    <mergeCell ref="A1:D1"/>
    <mergeCell ref="A3:D3"/>
    <mergeCell ref="A12:D12"/>
    <mergeCell ref="A17:D17"/>
    <mergeCell ref="A22:D22"/>
    <mergeCell ref="A28:D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2" min="2" style="0" width="14"/>
    <col collapsed="false" customWidth="true" hidden="false" outlineLevel="0" max="3" min="3" style="0" width="12"/>
    <col collapsed="false" customWidth="true" hidden="false" outlineLevel="0" max="4" min="4" style="0" width="50"/>
  </cols>
  <sheetData>
    <row r="1" customFormat="false" ht="17.35" hidden="false" customHeight="false" outlineLevel="0" collapsed="false">
      <c r="A1" s="1" t="s">
        <v>46</v>
      </c>
      <c r="B1" s="1"/>
      <c r="C1" s="1"/>
      <c r="D1" s="1"/>
    </row>
    <row r="2" customFormat="false" ht="15" hidden="false" customHeight="false" outlineLevel="0" collapsed="false">
      <c r="A2" s="13" t="s">
        <v>47</v>
      </c>
      <c r="B2" s="13"/>
      <c r="C2" s="13"/>
      <c r="D2" s="13"/>
    </row>
    <row r="4" customFormat="false" ht="15" hidden="false" customHeight="false" outlineLevel="0" collapsed="false">
      <c r="A4" s="2" t="s">
        <v>48</v>
      </c>
      <c r="B4" s="2"/>
      <c r="C4" s="2"/>
      <c r="D4" s="2"/>
    </row>
    <row r="5" customFormat="false" ht="15" hidden="false" customHeight="false" outlineLevel="0" collapsed="false">
      <c r="A5" s="3" t="s">
        <v>49</v>
      </c>
      <c r="B5" s="8" t="n">
        <v>0.5</v>
      </c>
      <c r="C5" s="5" t="s">
        <v>50</v>
      </c>
      <c r="D5" s="5" t="s">
        <v>51</v>
      </c>
    </row>
    <row r="6" customFormat="false" ht="15" hidden="false" customHeight="false" outlineLevel="0" collapsed="false">
      <c r="A6" s="3" t="s">
        <v>52</v>
      </c>
      <c r="B6" s="8" t="n">
        <v>0.65</v>
      </c>
      <c r="C6" s="5" t="s">
        <v>50</v>
      </c>
      <c r="D6" s="5" t="s">
        <v>53</v>
      </c>
    </row>
    <row r="7" customFormat="false" ht="15" hidden="false" customHeight="false" outlineLevel="0" collapsed="false">
      <c r="A7" s="3" t="s">
        <v>54</v>
      </c>
      <c r="B7" s="9" t="n">
        <v>6500</v>
      </c>
      <c r="C7" s="5" t="s">
        <v>55</v>
      </c>
      <c r="D7" s="5" t="s">
        <v>56</v>
      </c>
    </row>
    <row r="8" customFormat="false" ht="15" hidden="false" customHeight="false" outlineLevel="0" collapsed="false">
      <c r="A8" s="3" t="s">
        <v>57</v>
      </c>
      <c r="B8" s="9" t="n">
        <v>5500</v>
      </c>
      <c r="C8" s="5" t="s">
        <v>55</v>
      </c>
      <c r="D8" s="5" t="s">
        <v>58</v>
      </c>
    </row>
    <row r="9" customFormat="false" ht="15" hidden="false" customHeight="false" outlineLevel="0" collapsed="false">
      <c r="A9" s="3" t="s">
        <v>59</v>
      </c>
      <c r="B9" s="14" t="n">
        <v>8</v>
      </c>
      <c r="C9" s="5" t="s">
        <v>60</v>
      </c>
      <c r="D9" s="5" t="s">
        <v>61</v>
      </c>
    </row>
    <row r="10" customFormat="false" ht="15" hidden="false" customHeight="false" outlineLevel="0" collapsed="false">
      <c r="A10" s="3" t="s">
        <v>62</v>
      </c>
      <c r="B10" s="14" t="n">
        <v>5.5</v>
      </c>
      <c r="C10" s="5" t="s">
        <v>60</v>
      </c>
      <c r="D10" s="5" t="s">
        <v>63</v>
      </c>
    </row>
    <row r="11" customFormat="false" ht="15" hidden="false" customHeight="false" outlineLevel="0" collapsed="false">
      <c r="A11" s="3" t="s">
        <v>64</v>
      </c>
      <c r="B11" s="9" t="n">
        <v>600</v>
      </c>
      <c r="C11" s="5" t="s">
        <v>65</v>
      </c>
      <c r="D11" s="5" t="s">
        <v>66</v>
      </c>
    </row>
    <row r="12" customFormat="false" ht="15" hidden="false" customHeight="false" outlineLevel="0" collapsed="false">
      <c r="A12" s="3" t="s">
        <v>67</v>
      </c>
      <c r="B12" s="8" t="n">
        <v>0.3</v>
      </c>
      <c r="C12" s="5" t="s">
        <v>68</v>
      </c>
      <c r="D12" s="5" t="s">
        <v>69</v>
      </c>
    </row>
    <row r="13" customFormat="false" ht="15" hidden="false" customHeight="false" outlineLevel="0" collapsed="false">
      <c r="A13" s="3" t="s">
        <v>70</v>
      </c>
      <c r="B13" s="8" t="n">
        <v>0.25</v>
      </c>
      <c r="C13" s="5" t="s">
        <v>68</v>
      </c>
      <c r="D13" s="5" t="s">
        <v>71</v>
      </c>
    </row>
    <row r="14" customFormat="false" ht="15" hidden="false" customHeight="false" outlineLevel="0" collapsed="false">
      <c r="A14" s="3" t="s">
        <v>72</v>
      </c>
      <c r="B14" s="8" t="n">
        <v>0.4</v>
      </c>
      <c r="C14" s="5" t="s">
        <v>68</v>
      </c>
      <c r="D14" s="5" t="s">
        <v>73</v>
      </c>
    </row>
    <row r="16" customFormat="false" ht="15" hidden="false" customHeight="false" outlineLevel="0" collapsed="false">
      <c r="A16" s="2" t="s">
        <v>74</v>
      </c>
      <c r="B16" s="2"/>
      <c r="C16" s="2"/>
      <c r="D16" s="2"/>
    </row>
    <row r="17" customFormat="false" ht="15" hidden="false" customHeight="false" outlineLevel="0" collapsed="false">
      <c r="A17" s="3" t="s">
        <v>75</v>
      </c>
      <c r="B17" s="9" t="n">
        <v>850</v>
      </c>
      <c r="C17" s="5" t="s">
        <v>76</v>
      </c>
      <c r="D17" s="5" t="s">
        <v>77</v>
      </c>
    </row>
    <row r="18" customFormat="false" ht="15" hidden="false" customHeight="false" outlineLevel="0" collapsed="false">
      <c r="A18" s="3" t="s">
        <v>78</v>
      </c>
      <c r="B18" s="9" t="n">
        <v>600</v>
      </c>
      <c r="C18" s="5" t="s">
        <v>76</v>
      </c>
      <c r="D18" s="5" t="s">
        <v>79</v>
      </c>
    </row>
    <row r="19" customFormat="false" ht="15" hidden="false" customHeight="false" outlineLevel="0" collapsed="false">
      <c r="A19" s="3" t="s">
        <v>80</v>
      </c>
      <c r="B19" s="9" t="n">
        <v>3500</v>
      </c>
      <c r="C19" s="5" t="s">
        <v>81</v>
      </c>
      <c r="D19" s="5" t="s">
        <v>82</v>
      </c>
    </row>
    <row r="20" customFormat="false" ht="15" hidden="false" customHeight="false" outlineLevel="0" collapsed="false">
      <c r="A20" s="3" t="s">
        <v>83</v>
      </c>
      <c r="B20" s="9" t="n">
        <v>600</v>
      </c>
      <c r="C20" s="5" t="s">
        <v>81</v>
      </c>
      <c r="D20" s="5" t="s">
        <v>84</v>
      </c>
    </row>
    <row r="21" customFormat="false" ht="15" hidden="false" customHeight="false" outlineLevel="0" collapsed="false">
      <c r="A21" s="3" t="s">
        <v>85</v>
      </c>
      <c r="B21" s="9" t="n">
        <v>3200</v>
      </c>
      <c r="C21" s="5" t="s">
        <v>81</v>
      </c>
      <c r="D21" s="5" t="s">
        <v>86</v>
      </c>
    </row>
    <row r="22" customFormat="false" ht="15" hidden="false" customHeight="false" outlineLevel="0" collapsed="false">
      <c r="A22" s="3" t="s">
        <v>87</v>
      </c>
      <c r="B22" s="9" t="n">
        <v>1200</v>
      </c>
      <c r="C22" s="5" t="s">
        <v>81</v>
      </c>
      <c r="D22" s="5" t="s">
        <v>88</v>
      </c>
    </row>
    <row r="23" customFormat="false" ht="15" hidden="false" customHeight="false" outlineLevel="0" collapsed="false">
      <c r="A23" s="3" t="s">
        <v>89</v>
      </c>
      <c r="B23" s="9" t="n">
        <v>4000</v>
      </c>
      <c r="C23" s="5" t="s">
        <v>90</v>
      </c>
      <c r="D23" s="5" t="s">
        <v>91</v>
      </c>
    </row>
    <row r="25" customFormat="false" ht="15" hidden="false" customHeight="false" outlineLevel="0" collapsed="false">
      <c r="A25" s="2" t="s">
        <v>92</v>
      </c>
      <c r="B25" s="2"/>
      <c r="C25" s="2"/>
      <c r="D25" s="2"/>
    </row>
    <row r="26" customFormat="false" ht="15" hidden="false" customHeight="false" outlineLevel="0" collapsed="false">
      <c r="A26" s="3" t="s">
        <v>93</v>
      </c>
      <c r="B26" s="9" t="n">
        <v>2300</v>
      </c>
      <c r="C26" s="5" t="s">
        <v>94</v>
      </c>
      <c r="D26" s="5" t="s">
        <v>95</v>
      </c>
    </row>
    <row r="27" customFormat="false" ht="15" hidden="false" customHeight="false" outlineLevel="0" collapsed="false">
      <c r="A27" s="3" t="s">
        <v>96</v>
      </c>
      <c r="B27" s="9" t="n">
        <v>2500</v>
      </c>
      <c r="C27" s="5" t="s">
        <v>94</v>
      </c>
      <c r="D27" s="5" t="s">
        <v>97</v>
      </c>
    </row>
    <row r="28" customFormat="false" ht="15" hidden="false" customHeight="false" outlineLevel="0" collapsed="false">
      <c r="A28" s="3" t="s">
        <v>98</v>
      </c>
      <c r="B28" s="9" t="n">
        <v>800</v>
      </c>
      <c r="C28" s="5" t="s">
        <v>94</v>
      </c>
      <c r="D28" s="5" t="s">
        <v>99</v>
      </c>
    </row>
    <row r="29" customFormat="false" ht="15" hidden="false" customHeight="false" outlineLevel="0" collapsed="false">
      <c r="A29" s="3" t="s">
        <v>100</v>
      </c>
      <c r="B29" s="9" t="n">
        <v>600</v>
      </c>
      <c r="C29" s="5" t="s">
        <v>94</v>
      </c>
      <c r="D29" s="5" t="s">
        <v>101</v>
      </c>
    </row>
    <row r="30" customFormat="false" ht="15" hidden="false" customHeight="false" outlineLevel="0" collapsed="false">
      <c r="A30" s="3" t="s">
        <v>102</v>
      </c>
      <c r="B30" s="9" t="n">
        <v>60000</v>
      </c>
      <c r="C30" s="5" t="s">
        <v>103</v>
      </c>
      <c r="D30" s="5" t="s">
        <v>104</v>
      </c>
    </row>
    <row r="31" customFormat="false" ht="15" hidden="false" customHeight="false" outlineLevel="0" collapsed="false">
      <c r="A31" s="3" t="s">
        <v>105</v>
      </c>
      <c r="B31" s="9" t="n">
        <v>25000</v>
      </c>
      <c r="C31" s="5" t="s">
        <v>103</v>
      </c>
      <c r="D31" s="5" t="s">
        <v>106</v>
      </c>
    </row>
    <row r="32" customFormat="false" ht="15" hidden="false" customHeight="false" outlineLevel="0" collapsed="false">
      <c r="A32" s="3" t="s">
        <v>107</v>
      </c>
      <c r="B32" s="9" t="n">
        <v>180000</v>
      </c>
      <c r="C32" s="5" t="s">
        <v>103</v>
      </c>
      <c r="D32" s="5" t="s">
        <v>108</v>
      </c>
    </row>
  </sheetData>
  <mergeCells count="5">
    <mergeCell ref="A1:D1"/>
    <mergeCell ref="A2:D2"/>
    <mergeCell ref="A4:D4"/>
    <mergeCell ref="A16:D16"/>
    <mergeCell ref="A25:D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15"/>
    <col collapsed="false" customWidth="true" hidden="false" outlineLevel="0" max="3" min="3" style="0" width="10"/>
    <col collapsed="false" customWidth="true" hidden="false" outlineLevel="0" max="4" min="4" style="0" width="18"/>
    <col collapsed="false" customWidth="true" hidden="false" outlineLevel="0" max="5" min="5" style="0" width="30"/>
  </cols>
  <sheetData>
    <row r="1" customFormat="false" ht="17.35" hidden="false" customHeight="false" outlineLevel="0" collapsed="false">
      <c r="A1" s="1" t="s">
        <v>109</v>
      </c>
      <c r="B1" s="1"/>
      <c r="C1" s="1"/>
      <c r="D1" s="1"/>
      <c r="E1" s="1"/>
    </row>
    <row r="3" customFormat="false" ht="15" hidden="false" customHeight="false" outlineLevel="0" collapsed="false">
      <c r="A3" s="15" t="s">
        <v>110</v>
      </c>
      <c r="B3" s="15" t="s">
        <v>111</v>
      </c>
      <c r="C3" s="15" t="s">
        <v>112</v>
      </c>
      <c r="D3" s="15" t="s">
        <v>113</v>
      </c>
      <c r="E3" s="15" t="s">
        <v>114</v>
      </c>
    </row>
    <row r="4" customFormat="false" ht="15" hidden="false" customHeight="false" outlineLevel="0" collapsed="false">
      <c r="A4" s="2" t="s">
        <v>115</v>
      </c>
      <c r="B4" s="2"/>
      <c r="C4" s="2"/>
      <c r="D4" s="2"/>
      <c r="E4" s="2"/>
    </row>
    <row r="5" customFormat="false" ht="15" hidden="false" customHeight="false" outlineLevel="0" collapsed="false">
      <c r="A5" s="16" t="s">
        <v>116</v>
      </c>
      <c r="B5" s="16" t="s">
        <v>117</v>
      </c>
      <c r="C5" s="16" t="s">
        <v>76</v>
      </c>
      <c r="D5" s="6" t="n">
        <v>103.8</v>
      </c>
      <c r="E5" s="16" t="s">
        <v>118</v>
      </c>
    </row>
    <row r="6" customFormat="false" ht="15" hidden="false" customHeight="false" outlineLevel="0" collapsed="false">
      <c r="A6" s="16" t="s">
        <v>119</v>
      </c>
      <c r="B6" s="16" t="s">
        <v>120</v>
      </c>
      <c r="C6" s="16" t="s">
        <v>76</v>
      </c>
      <c r="D6" s="6" t="n">
        <v>79</v>
      </c>
      <c r="E6" s="16" t="s">
        <v>118</v>
      </c>
    </row>
    <row r="7" customFormat="false" ht="15" hidden="false" customHeight="false" outlineLevel="0" collapsed="false">
      <c r="A7" s="16" t="s">
        <v>121</v>
      </c>
      <c r="B7" s="16" t="s">
        <v>122</v>
      </c>
      <c r="C7" s="16" t="s">
        <v>76</v>
      </c>
      <c r="D7" s="6" t="n">
        <v>40</v>
      </c>
      <c r="E7" s="16" t="s">
        <v>118</v>
      </c>
    </row>
    <row r="8" customFormat="false" ht="15" hidden="false" customHeight="false" outlineLevel="0" collapsed="false">
      <c r="A8" s="16" t="s">
        <v>123</v>
      </c>
      <c r="B8" s="16" t="s">
        <v>124</v>
      </c>
      <c r="C8" s="16" t="s">
        <v>76</v>
      </c>
      <c r="D8" s="6" t="n">
        <v>60.36</v>
      </c>
      <c r="E8" s="16" t="s">
        <v>118</v>
      </c>
    </row>
    <row r="9" customFormat="false" ht="15" hidden="false" customHeight="false" outlineLevel="0" collapsed="false">
      <c r="A9" s="16" t="s">
        <v>125</v>
      </c>
      <c r="B9" s="16" t="s">
        <v>126</v>
      </c>
      <c r="C9" s="16" t="s">
        <v>76</v>
      </c>
      <c r="D9" s="6" t="n">
        <v>110.45</v>
      </c>
      <c r="E9" s="16" t="s">
        <v>118</v>
      </c>
    </row>
    <row r="10" customFormat="false" ht="15" hidden="false" customHeight="false" outlineLevel="0" collapsed="false">
      <c r="A10" s="16" t="s">
        <v>127</v>
      </c>
      <c r="B10" s="16" t="s">
        <v>128</v>
      </c>
      <c r="C10" s="16" t="s">
        <v>94</v>
      </c>
      <c r="D10" s="6" t="n">
        <v>270.95</v>
      </c>
      <c r="E10" s="16" t="s">
        <v>118</v>
      </c>
    </row>
    <row r="11" customFormat="false" ht="15" hidden="false" customHeight="false" outlineLevel="0" collapsed="false">
      <c r="A11" s="16" t="s">
        <v>129</v>
      </c>
      <c r="B11" s="16" t="s">
        <v>130</v>
      </c>
      <c r="C11" s="16" t="s">
        <v>94</v>
      </c>
      <c r="D11" s="6" t="n">
        <v>200</v>
      </c>
      <c r="E11" s="16" t="s">
        <v>118</v>
      </c>
    </row>
    <row r="12" customFormat="false" ht="15" hidden="false" customHeight="false" outlineLevel="0" collapsed="false">
      <c r="A12" s="16" t="s">
        <v>131</v>
      </c>
      <c r="B12" s="16" t="s">
        <v>132</v>
      </c>
      <c r="C12" s="16" t="s">
        <v>94</v>
      </c>
      <c r="D12" s="6" t="n">
        <v>24.15</v>
      </c>
      <c r="E12" s="16" t="s">
        <v>118</v>
      </c>
    </row>
    <row r="14" customFormat="false" ht="15" hidden="false" customHeight="false" outlineLevel="0" collapsed="false">
      <c r="A14" s="2" t="s">
        <v>133</v>
      </c>
      <c r="B14" s="2"/>
      <c r="C14" s="2"/>
      <c r="D14" s="2"/>
      <c r="E14" s="2"/>
    </row>
    <row r="15" customFormat="false" ht="15" hidden="false" customHeight="false" outlineLevel="0" collapsed="false">
      <c r="A15" s="16" t="s">
        <v>134</v>
      </c>
      <c r="B15" s="16" t="s">
        <v>135</v>
      </c>
      <c r="C15" s="16" t="s">
        <v>76</v>
      </c>
      <c r="D15" s="6" t="n">
        <v>150</v>
      </c>
      <c r="E15" s="16" t="s">
        <v>136</v>
      </c>
    </row>
    <row r="16" customFormat="false" ht="15" hidden="false" customHeight="false" outlineLevel="0" collapsed="false">
      <c r="A16" s="16" t="s">
        <v>137</v>
      </c>
      <c r="B16" s="16" t="s">
        <v>138</v>
      </c>
      <c r="C16" s="16" t="s">
        <v>76</v>
      </c>
      <c r="D16" s="6" t="n">
        <v>150</v>
      </c>
      <c r="E16" s="16" t="s">
        <v>139</v>
      </c>
    </row>
    <row r="17" customFormat="false" ht="15" hidden="false" customHeight="false" outlineLevel="0" collapsed="false">
      <c r="A17" s="16" t="s">
        <v>140</v>
      </c>
      <c r="B17" s="16" t="s">
        <v>141</v>
      </c>
      <c r="C17" s="16" t="s">
        <v>76</v>
      </c>
      <c r="D17" s="6" t="n">
        <v>180</v>
      </c>
      <c r="E17" s="16" t="s">
        <v>139</v>
      </c>
    </row>
    <row r="18" customFormat="false" ht="15" hidden="false" customHeight="false" outlineLevel="0" collapsed="false">
      <c r="A18" s="16" t="s">
        <v>142</v>
      </c>
      <c r="B18" s="16" t="s">
        <v>143</v>
      </c>
      <c r="C18" s="16" t="s">
        <v>144</v>
      </c>
      <c r="D18" s="6" t="n">
        <v>200</v>
      </c>
      <c r="E18" s="16" t="s">
        <v>139</v>
      </c>
    </row>
    <row r="19" customFormat="false" ht="15" hidden="false" customHeight="false" outlineLevel="0" collapsed="false">
      <c r="A19" s="16" t="s">
        <v>145</v>
      </c>
      <c r="B19" s="16" t="s">
        <v>146</v>
      </c>
      <c r="C19" s="16" t="s">
        <v>76</v>
      </c>
      <c r="D19" s="6" t="n">
        <v>200</v>
      </c>
      <c r="E19" s="16" t="s">
        <v>139</v>
      </c>
    </row>
    <row r="20" customFormat="false" ht="15" hidden="false" customHeight="false" outlineLevel="0" collapsed="false">
      <c r="A20" s="16" t="s">
        <v>147</v>
      </c>
      <c r="B20" s="16" t="s">
        <v>148</v>
      </c>
      <c r="C20" s="16" t="s">
        <v>76</v>
      </c>
      <c r="D20" s="6" t="n">
        <v>130</v>
      </c>
      <c r="E20" s="16" t="s">
        <v>139</v>
      </c>
    </row>
    <row r="21" customFormat="false" ht="15" hidden="false" customHeight="false" outlineLevel="0" collapsed="false">
      <c r="A21" s="16" t="s">
        <v>149</v>
      </c>
      <c r="B21" s="16" t="s">
        <v>150</v>
      </c>
      <c r="C21" s="16" t="s">
        <v>76</v>
      </c>
      <c r="D21" s="6" t="n">
        <v>550</v>
      </c>
      <c r="E21" s="16" t="s">
        <v>139</v>
      </c>
    </row>
    <row r="22" customFormat="false" ht="15" hidden="false" customHeight="false" outlineLevel="0" collapsed="false">
      <c r="A22" s="16" t="s">
        <v>151</v>
      </c>
      <c r="B22" s="16" t="s">
        <v>152</v>
      </c>
      <c r="C22" s="16" t="s">
        <v>76</v>
      </c>
      <c r="D22" s="6" t="n">
        <v>100</v>
      </c>
      <c r="E22" s="16" t="s">
        <v>139</v>
      </c>
    </row>
    <row r="23" customFormat="false" ht="15" hidden="false" customHeight="false" outlineLevel="0" collapsed="false">
      <c r="A23" s="16" t="s">
        <v>153</v>
      </c>
      <c r="B23" s="16" t="s">
        <v>154</v>
      </c>
      <c r="C23" s="16" t="s">
        <v>144</v>
      </c>
      <c r="D23" s="6" t="n">
        <v>150</v>
      </c>
      <c r="E23" s="16" t="s">
        <v>139</v>
      </c>
    </row>
    <row r="25" customFormat="false" ht="15" hidden="false" customHeight="false" outlineLevel="0" collapsed="false">
      <c r="A25" s="2" t="s">
        <v>155</v>
      </c>
      <c r="B25" s="2"/>
      <c r="C25" s="2"/>
      <c r="D25" s="2"/>
      <c r="E25" s="2"/>
    </row>
    <row r="26" customFormat="false" ht="15" hidden="false" customHeight="false" outlineLevel="0" collapsed="false">
      <c r="A26" s="16" t="s">
        <v>156</v>
      </c>
      <c r="B26" s="16" t="s">
        <v>157</v>
      </c>
      <c r="C26" s="16" t="s">
        <v>144</v>
      </c>
      <c r="D26" s="6" t="n">
        <v>70</v>
      </c>
      <c r="E26" s="16" t="s">
        <v>158</v>
      </c>
    </row>
    <row r="27" customFormat="false" ht="15" hidden="false" customHeight="false" outlineLevel="0" collapsed="false">
      <c r="A27" s="16" t="s">
        <v>159</v>
      </c>
      <c r="B27" s="16" t="s">
        <v>160</v>
      </c>
      <c r="C27" s="16" t="s">
        <v>76</v>
      </c>
      <c r="D27" s="6" t="n">
        <v>35</v>
      </c>
      <c r="E27" s="16" t="s">
        <v>158</v>
      </c>
    </row>
  </sheetData>
  <mergeCells count="4">
    <mergeCell ref="A1:E1"/>
    <mergeCell ref="A4:E4"/>
    <mergeCell ref="A14:E14"/>
    <mergeCell ref="A25:E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6"/>
    <col collapsed="false" customWidth="true" hidden="false" outlineLevel="0" max="9" min="2" style="0" width="13"/>
  </cols>
  <sheetData>
    <row r="1" customFormat="false" ht="17.35" hidden="false" customHeight="false" outlineLevel="0" collapsed="false">
      <c r="A1" s="1" t="s">
        <v>161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B2" s="17" t="s">
        <v>162</v>
      </c>
      <c r="C2" s="17" t="s">
        <v>163</v>
      </c>
      <c r="D2" s="17" t="s">
        <v>164</v>
      </c>
      <c r="E2" s="17" t="s">
        <v>165</v>
      </c>
      <c r="F2" s="17" t="s">
        <v>166</v>
      </c>
      <c r="G2" s="17" t="s">
        <v>167</v>
      </c>
      <c r="H2" s="17" t="s">
        <v>168</v>
      </c>
      <c r="I2" s="17" t="s">
        <v>169</v>
      </c>
    </row>
    <row r="3" customFormat="false" ht="15" hidden="false" customHeight="false" outlineLevel="0" collapsed="false">
      <c r="A3" s="15" t="s">
        <v>170</v>
      </c>
      <c r="B3" s="18" t="s">
        <v>171</v>
      </c>
      <c r="C3" s="18" t="s">
        <v>172</v>
      </c>
      <c r="D3" s="18" t="s">
        <v>173</v>
      </c>
      <c r="E3" s="18" t="s">
        <v>174</v>
      </c>
      <c r="F3" s="18" t="s">
        <v>175</v>
      </c>
      <c r="G3" s="18" t="s">
        <v>176</v>
      </c>
      <c r="H3" s="18" t="s">
        <v>177</v>
      </c>
      <c r="I3" s="18" t="s">
        <v>178</v>
      </c>
    </row>
    <row r="4" customFormat="false" ht="15" hidden="false" customHeight="false" outlineLevel="0" collapsed="false">
      <c r="B4" s="17" t="s">
        <v>179</v>
      </c>
      <c r="C4" s="17" t="s">
        <v>180</v>
      </c>
      <c r="D4" s="17" t="s">
        <v>181</v>
      </c>
      <c r="E4" s="17" t="s">
        <v>182</v>
      </c>
      <c r="F4" s="17" t="s">
        <v>182</v>
      </c>
      <c r="G4" s="17" t="s">
        <v>183</v>
      </c>
      <c r="H4" s="17" t="s">
        <v>182</v>
      </c>
      <c r="I4" s="17" t="s">
        <v>182</v>
      </c>
    </row>
    <row r="5" customFormat="false" ht="15" hidden="false" customHeight="false" outlineLevel="0" collapsed="false">
      <c r="A5" s="3" t="s">
        <v>184</v>
      </c>
      <c r="B5" s="19" t="n">
        <v>300</v>
      </c>
      <c r="C5" s="19" t="n">
        <v>200</v>
      </c>
      <c r="D5" s="19" t="n">
        <v>0</v>
      </c>
      <c r="E5" s="19" t="n">
        <v>0</v>
      </c>
      <c r="F5" s="19" t="n">
        <v>0</v>
      </c>
      <c r="G5" s="19" t="n">
        <v>0</v>
      </c>
      <c r="H5" s="19" t="n">
        <v>0</v>
      </c>
      <c r="I5" s="19" t="n">
        <v>0</v>
      </c>
    </row>
    <row r="6" customFormat="false" ht="15" hidden="false" customHeight="false" outlineLevel="0" collapsed="false">
      <c r="A6" s="3" t="s">
        <v>185</v>
      </c>
      <c r="B6" s="19" t="n">
        <v>0</v>
      </c>
      <c r="C6" s="19" t="n">
        <v>30</v>
      </c>
      <c r="D6" s="19" t="n">
        <v>60</v>
      </c>
      <c r="E6" s="19" t="n">
        <v>65</v>
      </c>
      <c r="F6" s="19" t="n">
        <v>70</v>
      </c>
      <c r="G6" s="19" t="n">
        <v>75</v>
      </c>
      <c r="H6" s="19" t="n">
        <v>80</v>
      </c>
      <c r="I6" s="19" t="n">
        <v>80</v>
      </c>
    </row>
    <row r="7" customFormat="false" ht="15" hidden="false" customHeight="false" outlineLevel="0" collapsed="false">
      <c r="A7" s="3" t="s">
        <v>186</v>
      </c>
      <c r="B7" s="19" t="n">
        <v>0</v>
      </c>
      <c r="C7" s="19" t="n">
        <v>0</v>
      </c>
      <c r="D7" s="19" t="n">
        <v>0</v>
      </c>
      <c r="E7" s="19" t="n">
        <v>0</v>
      </c>
      <c r="F7" s="19" t="n">
        <v>0</v>
      </c>
      <c r="G7" s="19" t="n">
        <v>300</v>
      </c>
      <c r="H7" s="19" t="n">
        <v>300</v>
      </c>
      <c r="I7" s="19" t="n">
        <v>300</v>
      </c>
    </row>
    <row r="8" customFormat="false" ht="15" hidden="false" customHeight="false" outlineLevel="0" collapsed="false">
      <c r="A8" s="3" t="s">
        <v>187</v>
      </c>
      <c r="B8" s="19" t="n">
        <v>250</v>
      </c>
      <c r="C8" s="19" t="n">
        <v>200</v>
      </c>
      <c r="D8" s="19" t="n">
        <v>130</v>
      </c>
      <c r="E8" s="19" t="n">
        <v>100</v>
      </c>
      <c r="F8" s="19" t="n">
        <v>80</v>
      </c>
      <c r="G8" s="19" t="n">
        <v>70</v>
      </c>
      <c r="H8" s="19" t="n">
        <v>80</v>
      </c>
      <c r="I8" s="19" t="n">
        <v>90</v>
      </c>
    </row>
    <row r="9" customFormat="false" ht="15" hidden="false" customHeight="false" outlineLevel="0" collapsed="false">
      <c r="A9" s="3" t="s">
        <v>188</v>
      </c>
      <c r="B9" s="19" t="n">
        <v>0</v>
      </c>
      <c r="C9" s="19" t="n">
        <v>0</v>
      </c>
      <c r="D9" s="19" t="n">
        <v>0</v>
      </c>
      <c r="E9" s="19" t="n">
        <v>25</v>
      </c>
      <c r="F9" s="19" t="n">
        <v>30</v>
      </c>
      <c r="G9" s="19" t="n">
        <v>30</v>
      </c>
      <c r="H9" s="19" t="n">
        <v>35</v>
      </c>
      <c r="I9" s="19" t="n">
        <v>35</v>
      </c>
    </row>
    <row r="11" customFormat="false" ht="15" hidden="false" customHeight="false" outlineLevel="0" collapsed="false">
      <c r="A11" s="15" t="s">
        <v>189</v>
      </c>
      <c r="B11" s="20" t="n">
        <f aca="false">SUM(B5:B8)</f>
        <v>550</v>
      </c>
      <c r="C11" s="20" t="n">
        <f aca="false">SUM(C5:C8)</f>
        <v>430</v>
      </c>
      <c r="D11" s="20" t="n">
        <f aca="false">SUM(D5:D8)</f>
        <v>190</v>
      </c>
      <c r="E11" s="20" t="n">
        <f aca="false">SUM(E5:E8)</f>
        <v>165</v>
      </c>
      <c r="F11" s="20" t="n">
        <f aca="false">SUM(F5:F8)</f>
        <v>150</v>
      </c>
      <c r="G11" s="20" t="n">
        <f aca="false">SUM(G5:G8)</f>
        <v>445</v>
      </c>
      <c r="H11" s="20" t="n">
        <f aca="false">SUM(H5:H8)</f>
        <v>460</v>
      </c>
      <c r="I11" s="20" t="n">
        <f aca="false">SUM(I5:I8)</f>
        <v>470</v>
      </c>
    </row>
    <row r="13" customFormat="false" ht="15" hidden="false" customHeight="false" outlineLevel="0" collapsed="false">
      <c r="A13" s="2" t="s">
        <v>190</v>
      </c>
      <c r="B13" s="2"/>
      <c r="C13" s="2"/>
      <c r="D13" s="2"/>
      <c r="E13" s="2"/>
      <c r="F13" s="2"/>
      <c r="G13" s="2"/>
      <c r="H13" s="2"/>
      <c r="I13" s="2"/>
    </row>
    <row r="14" customFormat="false" ht="15" hidden="false" customHeight="false" outlineLevel="0" collapsed="false">
      <c r="A14" s="3" t="s">
        <v>191</v>
      </c>
      <c r="B14" s="21" t="n">
        <f aca="false">B5*1</f>
        <v>300</v>
      </c>
      <c r="C14" s="21" t="n">
        <f aca="false">C5*1</f>
        <v>200</v>
      </c>
      <c r="D14" s="21" t="n">
        <f aca="false">D5*1</f>
        <v>0</v>
      </c>
      <c r="E14" s="21" t="n">
        <f aca="false">E5*1</f>
        <v>0</v>
      </c>
      <c r="F14" s="21" t="n">
        <f aca="false">F5*1</f>
        <v>0</v>
      </c>
      <c r="G14" s="21" t="n">
        <f aca="false">G5*1</f>
        <v>0</v>
      </c>
      <c r="H14" s="21" t="n">
        <f aca="false">H5*1</f>
        <v>0</v>
      </c>
      <c r="I14" s="21" t="n">
        <f aca="false">I5*1</f>
        <v>0</v>
      </c>
    </row>
    <row r="15" customFormat="false" ht="15" hidden="false" customHeight="false" outlineLevel="0" collapsed="false">
      <c r="A15" s="3" t="s">
        <v>192</v>
      </c>
      <c r="B15" s="21" t="n">
        <f aca="false">B6*0.8</f>
        <v>0</v>
      </c>
      <c r="C15" s="21" t="n">
        <f aca="false">C6*0.8</f>
        <v>24</v>
      </c>
      <c r="D15" s="21" t="n">
        <f aca="false">D6*0.8</f>
        <v>48</v>
      </c>
      <c r="E15" s="21" t="n">
        <f aca="false">E6*0.8</f>
        <v>52</v>
      </c>
      <c r="F15" s="21" t="n">
        <f aca="false">F6*0.8</f>
        <v>56</v>
      </c>
      <c r="G15" s="21" t="n">
        <f aca="false">G6*0.8</f>
        <v>60</v>
      </c>
      <c r="H15" s="21" t="n">
        <f aca="false">H6*0.8</f>
        <v>64</v>
      </c>
      <c r="I15" s="21" t="n">
        <f aca="false">I6*0.8</f>
        <v>64</v>
      </c>
    </row>
    <row r="16" customFormat="false" ht="15" hidden="false" customHeight="false" outlineLevel="0" collapsed="false">
      <c r="A16" s="3" t="s">
        <v>193</v>
      </c>
      <c r="B16" s="21" t="n">
        <f aca="false">B7*1</f>
        <v>0</v>
      </c>
      <c r="C16" s="21" t="n">
        <f aca="false">C7*1</f>
        <v>0</v>
      </c>
      <c r="D16" s="21" t="n">
        <f aca="false">D7*1</f>
        <v>0</v>
      </c>
      <c r="E16" s="21" t="n">
        <f aca="false">E7*1</f>
        <v>0</v>
      </c>
      <c r="F16" s="21" t="n">
        <f aca="false">F7*1</f>
        <v>0</v>
      </c>
      <c r="G16" s="21" t="n">
        <f aca="false">G7*1</f>
        <v>300</v>
      </c>
      <c r="H16" s="21" t="n">
        <f aca="false">H7*1</f>
        <v>300</v>
      </c>
      <c r="I16" s="21" t="n">
        <f aca="false">I7*1</f>
        <v>300</v>
      </c>
    </row>
    <row r="17" customFormat="false" ht="15" hidden="false" customHeight="false" outlineLevel="0" collapsed="false">
      <c r="A17" s="3" t="s">
        <v>194</v>
      </c>
      <c r="B17" s="21" t="n">
        <f aca="false">B8*0.7</f>
        <v>175</v>
      </c>
      <c r="C17" s="21" t="n">
        <f aca="false">C8*0.7</f>
        <v>140</v>
      </c>
      <c r="D17" s="21" t="n">
        <f aca="false">D8*0.7</f>
        <v>91</v>
      </c>
      <c r="E17" s="21" t="n">
        <f aca="false">E8*0.7</f>
        <v>70</v>
      </c>
      <c r="F17" s="21" t="n">
        <f aca="false">F8*0.7</f>
        <v>56</v>
      </c>
      <c r="G17" s="21" t="n">
        <f aca="false">G8*0.7</f>
        <v>49</v>
      </c>
      <c r="H17" s="21" t="n">
        <f aca="false">H8*0.7</f>
        <v>56</v>
      </c>
      <c r="I17" s="21" t="n">
        <f aca="false">I8*0.7</f>
        <v>63</v>
      </c>
    </row>
    <row r="18" customFormat="false" ht="15" hidden="false" customHeight="false" outlineLevel="0" collapsed="false">
      <c r="A18" s="15" t="s">
        <v>195</v>
      </c>
      <c r="B18" s="22" t="n">
        <f aca="false">SUM(B14:B17)</f>
        <v>475</v>
      </c>
      <c r="C18" s="22" t="n">
        <f aca="false">SUM(C14:C17)</f>
        <v>364</v>
      </c>
      <c r="D18" s="22" t="n">
        <f aca="false">SUM(D14:D17)</f>
        <v>139</v>
      </c>
      <c r="E18" s="22" t="n">
        <f aca="false">SUM(E14:E17)</f>
        <v>122</v>
      </c>
      <c r="F18" s="22" t="n">
        <f aca="false">SUM(F14:F17)</f>
        <v>112</v>
      </c>
      <c r="G18" s="22" t="n">
        <f aca="false">SUM(G14:G17)</f>
        <v>409</v>
      </c>
      <c r="H18" s="22" t="n">
        <f aca="false">SUM(H14:H17)</f>
        <v>420</v>
      </c>
      <c r="I18" s="22" t="n">
        <f aca="false">SUM(I14:I17)</f>
        <v>427</v>
      </c>
    </row>
    <row r="20" customFormat="false" ht="15" hidden="false" customHeight="false" outlineLevel="0" collapsed="false">
      <c r="A20" s="2" t="s">
        <v>196</v>
      </c>
      <c r="B20" s="2"/>
      <c r="C20" s="2"/>
      <c r="D20" s="2"/>
      <c r="E20" s="2"/>
      <c r="F20" s="2"/>
      <c r="G20" s="2"/>
      <c r="H20" s="2"/>
      <c r="I20" s="2"/>
    </row>
    <row r="21" customFormat="false" ht="15" hidden="false" customHeight="false" outlineLevel="0" collapsed="false">
      <c r="A21" s="3" t="s">
        <v>197</v>
      </c>
      <c r="B21" s="17" t="s">
        <v>179</v>
      </c>
      <c r="C21" s="17" t="s">
        <v>198</v>
      </c>
      <c r="D21" s="17" t="s">
        <v>199</v>
      </c>
      <c r="E21" s="17" t="s">
        <v>200</v>
      </c>
      <c r="F21" s="17" t="s">
        <v>200</v>
      </c>
      <c r="G21" s="17" t="s">
        <v>200</v>
      </c>
      <c r="H21" s="17" t="s">
        <v>200</v>
      </c>
      <c r="I21" s="17" t="s">
        <v>200</v>
      </c>
    </row>
  </sheetData>
  <mergeCells count="3">
    <mergeCell ref="A1:I1"/>
    <mergeCell ref="A13:I13"/>
    <mergeCell ref="A20:I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9" min="2" style="0" width="13"/>
  </cols>
  <sheetData>
    <row r="1" customFormat="false" ht="17.35" hidden="false" customHeight="false" outlineLevel="0" collapsed="false">
      <c r="A1" s="1" t="s">
        <v>201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B2" s="17" t="s">
        <v>162</v>
      </c>
      <c r="C2" s="17" t="s">
        <v>163</v>
      </c>
      <c r="D2" s="17" t="s">
        <v>164</v>
      </c>
      <c r="E2" s="17" t="s">
        <v>165</v>
      </c>
      <c r="F2" s="17" t="s">
        <v>166</v>
      </c>
      <c r="G2" s="17" t="s">
        <v>167</v>
      </c>
      <c r="H2" s="17" t="s">
        <v>168</v>
      </c>
      <c r="I2" s="17" t="s">
        <v>169</v>
      </c>
    </row>
    <row r="3" customFormat="false" ht="15" hidden="false" customHeight="false" outlineLevel="0" collapsed="false">
      <c r="A3" s="15" t="s">
        <v>202</v>
      </c>
      <c r="B3" s="18" t="s">
        <v>171</v>
      </c>
      <c r="C3" s="18" t="s">
        <v>172</v>
      </c>
      <c r="D3" s="18" t="s">
        <v>173</v>
      </c>
      <c r="E3" s="18" t="s">
        <v>174</v>
      </c>
      <c r="F3" s="18" t="s">
        <v>175</v>
      </c>
      <c r="G3" s="18" t="s">
        <v>176</v>
      </c>
      <c r="H3" s="18" t="s">
        <v>177</v>
      </c>
      <c r="I3" s="18" t="s">
        <v>178</v>
      </c>
    </row>
    <row r="5" customFormat="false" ht="15" hidden="false" customHeight="false" outlineLevel="0" collapsed="false">
      <c r="A5" s="3" t="s">
        <v>203</v>
      </c>
      <c r="B5" s="23" t="n">
        <f aca="false">04_Stado_R0_R7!B5*02_Predpoklady!$B$7*02_Predpoklady!$B$5</f>
        <v>975000</v>
      </c>
      <c r="C5" s="23" t="n">
        <f aca="false">04_Stado_R0_R7!C5*02_Predpoklady!$B$7*02_Predpoklady!$B$5</f>
        <v>650000</v>
      </c>
      <c r="D5" s="23" t="n">
        <f aca="false">04_Stado_R0_R7!D5*02_Predpoklady!$B$7*02_Predpoklady!$B$5</f>
        <v>0</v>
      </c>
      <c r="E5" s="23" t="n">
        <f aca="false">04_Stado_R0_R7!E5*02_Predpoklady!$B$7*02_Predpoklady!$B$5</f>
        <v>0</v>
      </c>
      <c r="F5" s="23" t="n">
        <f aca="false">04_Stado_R0_R7!F5*02_Predpoklady!$B$7*02_Predpoklady!$B$5</f>
        <v>0</v>
      </c>
      <c r="G5" s="23" t="n">
        <f aca="false">04_Stado_R0_R7!G5*02_Predpoklady!$B$7*02_Predpoklady!$B$5</f>
        <v>0</v>
      </c>
      <c r="H5" s="23" t="n">
        <f aca="false">04_Stado_R0_R7!H5*02_Predpoklady!$B$7*02_Predpoklady!$B$5</f>
        <v>0</v>
      </c>
      <c r="I5" s="23" t="n">
        <f aca="false">04_Stado_R0_R7!I5*02_Predpoklady!$B$7*02_Predpoklady!$B$5</f>
        <v>0</v>
      </c>
    </row>
    <row r="6" customFormat="false" ht="15" hidden="false" customHeight="false" outlineLevel="0" collapsed="false">
      <c r="A6" s="3" t="s">
        <v>204</v>
      </c>
      <c r="B6" s="23" t="n">
        <f aca="false">04_Stado_R0_R7!B7*02_Predpoklady!$B$8*02_Predpoklady!$B$6*0</f>
        <v>0</v>
      </c>
      <c r="C6" s="23" t="n">
        <f aca="false">04_Stado_R0_R7!C7*02_Predpoklady!$B$8*02_Predpoklady!$B$6*0</f>
        <v>0</v>
      </c>
      <c r="D6" s="23" t="n">
        <f aca="false">04_Stado_R0_R7!D7*02_Predpoklady!$B$8*02_Predpoklady!$B$6*0</f>
        <v>0</v>
      </c>
      <c r="E6" s="23" t="n">
        <f aca="false">04_Stado_R0_R7!E7*02_Predpoklady!$B$8*02_Predpoklady!$B$6*0</f>
        <v>0</v>
      </c>
      <c r="F6" s="23" t="n">
        <f aca="false">04_Stado_R0_R7!F7*02_Predpoklady!$B$8*02_Predpoklady!$B$6*0</f>
        <v>0</v>
      </c>
      <c r="G6" s="23" t="n">
        <f aca="false">04_Stado_R0_R7!G7*02_Predpoklady!$B$8*02_Predpoklady!$B$6*0.6</f>
        <v>643500</v>
      </c>
      <c r="H6" s="23" t="n">
        <f aca="false">04_Stado_R0_R7!H7*02_Predpoklady!$B$8*02_Predpoklady!$B$6*1</f>
        <v>1072500</v>
      </c>
      <c r="I6" s="23" t="n">
        <f aca="false">04_Stado_R0_R7!I7*02_Predpoklady!$B$8*02_Predpoklady!$B$6*1</f>
        <v>1072500</v>
      </c>
    </row>
    <row r="7" customFormat="false" ht="15" hidden="false" customHeight="false" outlineLevel="0" collapsed="false">
      <c r="A7" s="3" t="s">
        <v>205</v>
      </c>
      <c r="B7" s="23" t="n">
        <f aca="false">04_Stado_R0_R7!B9*02_Predpoklady!$B$11*02_Predpoklady!$B$10</f>
        <v>0</v>
      </c>
      <c r="C7" s="23" t="n">
        <f aca="false">04_Stado_R0_R7!C9*02_Predpoklady!$B$11*02_Predpoklady!$B$10</f>
        <v>0</v>
      </c>
      <c r="D7" s="23" t="n">
        <f aca="false">04_Stado_R0_R7!D9*02_Predpoklady!$B$11*02_Predpoklady!$B$10</f>
        <v>0</v>
      </c>
      <c r="E7" s="23" t="n">
        <f aca="false">04_Stado_R0_R7!E9*02_Predpoklady!$B$11*02_Predpoklady!$B$9</f>
        <v>120000</v>
      </c>
      <c r="F7" s="23" t="n">
        <f aca="false">04_Stado_R0_R7!F9*02_Predpoklady!$B$11*02_Predpoklady!$B$9</f>
        <v>144000</v>
      </c>
      <c r="G7" s="23" t="n">
        <f aca="false">04_Stado_R0_R7!G9*02_Predpoklady!$B$11*02_Predpoklady!$B$9</f>
        <v>144000</v>
      </c>
      <c r="H7" s="23" t="n">
        <f aca="false">04_Stado_R0_R7!H9*02_Predpoklady!$B$11*02_Predpoklady!$B$9</f>
        <v>168000</v>
      </c>
      <c r="I7" s="23" t="n">
        <f aca="false">04_Stado_R0_R7!I9*02_Predpoklady!$B$11*02_Predpoklady!$B$9</f>
        <v>168000</v>
      </c>
    </row>
    <row r="8" customFormat="false" ht="15" hidden="false" customHeight="false" outlineLevel="0" collapsed="false">
      <c r="A8" s="3" t="s">
        <v>206</v>
      </c>
      <c r="B8" s="12" t="n">
        <v>200000</v>
      </c>
      <c r="C8" s="12" t="n">
        <v>140000</v>
      </c>
      <c r="D8" s="12" t="n">
        <v>80000</v>
      </c>
      <c r="E8" s="23" t="n">
        <f aca="false">04_Stado_R0_R7!E8*1.2*800*1.5</f>
        <v>144000</v>
      </c>
      <c r="F8" s="23" t="n">
        <f aca="false">04_Stado_R0_R7!F8*1.2*800*1.5</f>
        <v>115200</v>
      </c>
      <c r="G8" s="23" t="n">
        <f aca="false">04_Stado_R0_R7!G8*1.2*800*1.5</f>
        <v>100800</v>
      </c>
      <c r="H8" s="23" t="n">
        <f aca="false">04_Stado_R0_R7!H8*1.2*800*1.5</f>
        <v>115200</v>
      </c>
      <c r="I8" s="23" t="n">
        <f aca="false">04_Stado_R0_R7!I8*1.2*800*1.5</f>
        <v>129600</v>
      </c>
    </row>
    <row r="9" customFormat="false" ht="15" hidden="false" customHeight="false" outlineLevel="0" collapsed="false">
      <c r="A9" s="3" t="s">
        <v>207</v>
      </c>
      <c r="B9" s="12" t="n">
        <v>0</v>
      </c>
      <c r="C9" s="12" t="n">
        <v>110000</v>
      </c>
      <c r="D9" s="12" t="n">
        <v>202000</v>
      </c>
      <c r="E9" s="12" t="n">
        <v>18000</v>
      </c>
      <c r="F9" s="12" t="n">
        <v>0</v>
      </c>
      <c r="G9" s="12" t="n">
        <v>0</v>
      </c>
      <c r="H9" s="12" t="n">
        <v>0</v>
      </c>
      <c r="I9" s="12" t="n">
        <v>0</v>
      </c>
    </row>
    <row r="10" customFormat="false" ht="15" hidden="false" customHeight="false" outlineLevel="0" collapsed="false">
      <c r="A10" s="3" t="s">
        <v>208</v>
      </c>
      <c r="B10" s="23" t="n">
        <f aca="false">01_Profil!B29</f>
        <v>383482</v>
      </c>
      <c r="C10" s="23" t="n">
        <f aca="false">01_Profil!B29*(1-02_Predpoklady!$B$12)</f>
        <v>268437.4</v>
      </c>
      <c r="D10" s="23" t="n">
        <f aca="false">01_Profil!B29*(1-02_Predpoklady!$B$12)</f>
        <v>268437.4</v>
      </c>
      <c r="E10" s="23" t="n">
        <f aca="false">01_Profil!B29*(1-02_Predpoklady!$B$13)*(1+02_Predpoklady!$B$14)</f>
        <v>402656.1</v>
      </c>
      <c r="F10" s="23" t="n">
        <f aca="false">01_Profil!B29*(1-02_Predpoklady!$B$13)*(1+02_Predpoklady!$B$14)</f>
        <v>402656.1</v>
      </c>
      <c r="G10" s="23" t="n">
        <f aca="false">01_Profil!B29*(1-02_Predpoklady!$B$13)*(1+02_Predpoklady!$B$14)</f>
        <v>402656.1</v>
      </c>
      <c r="H10" s="23" t="n">
        <f aca="false">01_Profil!B29*(1-02_Predpoklady!$B$13)*(1+02_Predpoklady!$B$14)</f>
        <v>402656.1</v>
      </c>
      <c r="I10" s="23" t="n">
        <f aca="false">01_Profil!B29*(1-02_Predpoklady!$B$13)*(1+02_Predpoklady!$B$14)</f>
        <v>402656.1</v>
      </c>
    </row>
    <row r="12" customFormat="false" ht="15" hidden="false" customHeight="false" outlineLevel="0" collapsed="false">
      <c r="A12" s="15" t="s">
        <v>209</v>
      </c>
      <c r="B12" s="24" t="n">
        <f aca="false">SUM(B5:B10)</f>
        <v>1558482</v>
      </c>
      <c r="C12" s="24" t="n">
        <f aca="false">SUM(C5:C10)</f>
        <v>1168437.4</v>
      </c>
      <c r="D12" s="24" t="n">
        <f aca="false">SUM(D5:D10)</f>
        <v>550437.4</v>
      </c>
      <c r="E12" s="24" t="n">
        <f aca="false">SUM(E5:E10)</f>
        <v>684656.1</v>
      </c>
      <c r="F12" s="24" t="n">
        <f aca="false">SUM(F5:F10)</f>
        <v>661856.1</v>
      </c>
      <c r="G12" s="24" t="n">
        <f aca="false">SUM(G5:G10)</f>
        <v>1290956.1</v>
      </c>
      <c r="H12" s="24" t="n">
        <f aca="false">SUM(H5:H10)</f>
        <v>1758356.1</v>
      </c>
      <c r="I12" s="24" t="n">
        <f aca="false">SUM(I5:I10)</f>
        <v>1772756.1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9" min="2" style="0" width="13"/>
  </cols>
  <sheetData>
    <row r="1" customFormat="false" ht="17.35" hidden="false" customHeight="false" outlineLevel="0" collapsed="false">
      <c r="A1" s="1" t="s">
        <v>210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B2" s="17" t="s">
        <v>162</v>
      </c>
      <c r="C2" s="17" t="s">
        <v>163</v>
      </c>
      <c r="D2" s="17" t="s">
        <v>164</v>
      </c>
      <c r="E2" s="17" t="s">
        <v>165</v>
      </c>
      <c r="F2" s="17" t="s">
        <v>166</v>
      </c>
      <c r="G2" s="17" t="s">
        <v>167</v>
      </c>
      <c r="H2" s="17" t="s">
        <v>168</v>
      </c>
      <c r="I2" s="17" t="s">
        <v>169</v>
      </c>
    </row>
    <row r="3" customFormat="false" ht="15" hidden="false" customHeight="false" outlineLevel="0" collapsed="false">
      <c r="A3" s="15" t="s">
        <v>211</v>
      </c>
      <c r="B3" s="18" t="s">
        <v>171</v>
      </c>
      <c r="C3" s="18" t="s">
        <v>172</v>
      </c>
      <c r="D3" s="18" t="s">
        <v>173</v>
      </c>
      <c r="E3" s="18" t="s">
        <v>174</v>
      </c>
      <c r="F3" s="18" t="s">
        <v>175</v>
      </c>
      <c r="G3" s="18" t="s">
        <v>176</v>
      </c>
      <c r="H3" s="18" t="s">
        <v>177</v>
      </c>
      <c r="I3" s="18" t="s">
        <v>178</v>
      </c>
    </row>
    <row r="5" customFormat="false" ht="15" hidden="false" customHeight="false" outlineLevel="0" collapsed="false">
      <c r="A5" s="3" t="s">
        <v>212</v>
      </c>
      <c r="B5" s="23" t="n">
        <f aca="false">04_Stado_R0_R7!B5*02_Predpoklady!$B$19</f>
        <v>1050000</v>
      </c>
      <c r="C5" s="23" t="n">
        <f aca="false">04_Stado_R0_R7!C5*02_Predpoklady!$B$19</f>
        <v>700000</v>
      </c>
      <c r="D5" s="23" t="n">
        <f aca="false">04_Stado_R0_R7!D5*02_Predpoklady!$B$19</f>
        <v>0</v>
      </c>
      <c r="E5" s="23" t="n">
        <f aca="false">04_Stado_R0_R7!E5*02_Predpoklady!$B$19</f>
        <v>0</v>
      </c>
      <c r="F5" s="23" t="n">
        <f aca="false">04_Stado_R0_R7!F5*02_Predpoklady!$B$19</f>
        <v>0</v>
      </c>
      <c r="G5" s="23" t="n">
        <f aca="false">04_Stado_R0_R7!G5*02_Predpoklady!$B$19</f>
        <v>0</v>
      </c>
      <c r="H5" s="23" t="n">
        <f aca="false">04_Stado_R0_R7!H5*02_Predpoklady!$B$19</f>
        <v>0</v>
      </c>
      <c r="I5" s="23" t="n">
        <f aca="false">04_Stado_R0_R7!I5*02_Predpoklady!$B$19</f>
        <v>0</v>
      </c>
    </row>
    <row r="6" customFormat="false" ht="15" hidden="false" customHeight="false" outlineLevel="0" collapsed="false">
      <c r="A6" s="3" t="s">
        <v>213</v>
      </c>
      <c r="B6" s="23" t="n">
        <f aca="false">04_Stado_R0_R7!B6*02_Predpoklady!$B$20</f>
        <v>0</v>
      </c>
      <c r="C6" s="23" t="n">
        <f aca="false">04_Stado_R0_R7!C6*02_Predpoklady!$B$20</f>
        <v>18000</v>
      </c>
      <c r="D6" s="23" t="n">
        <f aca="false">04_Stado_R0_R7!D6*02_Predpoklady!$B$20</f>
        <v>36000</v>
      </c>
      <c r="E6" s="23" t="n">
        <f aca="false">04_Stado_R0_R7!E6*02_Predpoklady!$B$20</f>
        <v>39000</v>
      </c>
      <c r="F6" s="23" t="n">
        <f aca="false">04_Stado_R0_R7!F6*02_Predpoklady!$B$20</f>
        <v>42000</v>
      </c>
      <c r="G6" s="23" t="n">
        <f aca="false">04_Stado_R0_R7!G6*02_Predpoklady!$B$20</f>
        <v>45000</v>
      </c>
      <c r="H6" s="23" t="n">
        <f aca="false">04_Stado_R0_R7!H6*02_Predpoklady!$B$20</f>
        <v>48000</v>
      </c>
      <c r="I6" s="23" t="n">
        <f aca="false">04_Stado_R0_R7!I6*02_Predpoklady!$B$20</f>
        <v>48000</v>
      </c>
    </row>
    <row r="7" customFormat="false" ht="15" hidden="false" customHeight="false" outlineLevel="0" collapsed="false">
      <c r="A7" s="3" t="s">
        <v>214</v>
      </c>
      <c r="B7" s="23" t="n">
        <f aca="false">04_Stado_R0_R7!B7*02_Predpoklady!$B$21*0</f>
        <v>0</v>
      </c>
      <c r="C7" s="23" t="n">
        <f aca="false">04_Stado_R0_R7!C7*02_Predpoklady!$B$21*0</f>
        <v>0</v>
      </c>
      <c r="D7" s="23" t="n">
        <f aca="false">04_Stado_R0_R7!D7*02_Predpoklady!$B$21*0</f>
        <v>0</v>
      </c>
      <c r="E7" s="23" t="n">
        <f aca="false">04_Stado_R0_R7!E7*02_Predpoklady!$B$21*0</f>
        <v>0</v>
      </c>
      <c r="F7" s="23" t="n">
        <f aca="false">04_Stado_R0_R7!F7*02_Predpoklady!$B$21*0</f>
        <v>0</v>
      </c>
      <c r="G7" s="23" t="n">
        <f aca="false">04_Stado_R0_R7!G7*02_Predpoklady!$B$21*0.5</f>
        <v>480000</v>
      </c>
      <c r="H7" s="23" t="n">
        <f aca="false">04_Stado_R0_R7!H7*02_Predpoklady!$B$21*1</f>
        <v>960000</v>
      </c>
      <c r="I7" s="23" t="n">
        <f aca="false">04_Stado_R0_R7!I7*02_Predpoklady!$B$21*1</f>
        <v>960000</v>
      </c>
    </row>
    <row r="8" customFormat="false" ht="15" hidden="false" customHeight="false" outlineLevel="0" collapsed="false">
      <c r="A8" s="3" t="s">
        <v>215</v>
      </c>
      <c r="B8" s="23" t="n">
        <f aca="false">04_Stado_R0_R7!B8*02_Predpoklady!$B$22</f>
        <v>300000</v>
      </c>
      <c r="C8" s="23" t="n">
        <f aca="false">04_Stado_R0_R7!C8*02_Predpoklady!$B$22</f>
        <v>240000</v>
      </c>
      <c r="D8" s="23" t="n">
        <f aca="false">04_Stado_R0_R7!D8*02_Predpoklady!$B$22</f>
        <v>156000</v>
      </c>
      <c r="E8" s="23" t="n">
        <f aca="false">04_Stado_R0_R7!E8*02_Predpoklady!$B$22</f>
        <v>120000</v>
      </c>
      <c r="F8" s="23" t="n">
        <f aca="false">04_Stado_R0_R7!F8*02_Predpoklady!$B$22</f>
        <v>96000</v>
      </c>
      <c r="G8" s="23" t="n">
        <f aca="false">04_Stado_R0_R7!G8*02_Predpoklady!$B$22</f>
        <v>84000</v>
      </c>
      <c r="H8" s="23" t="n">
        <f aca="false">04_Stado_R0_R7!H8*02_Predpoklady!$B$22</f>
        <v>96000</v>
      </c>
      <c r="I8" s="23" t="n">
        <f aca="false">04_Stado_R0_R7!I8*02_Predpoklady!$B$22</f>
        <v>108000</v>
      </c>
    </row>
    <row r="9" customFormat="false" ht="15" hidden="false" customHeight="false" outlineLevel="0" collapsed="false">
      <c r="A9" s="3" t="s">
        <v>216</v>
      </c>
      <c r="B9" s="23" t="n">
        <f aca="false">01_Profil!$B$13*02_Predpoklady!$B$17</f>
        <v>296327</v>
      </c>
      <c r="C9" s="23" t="n">
        <f aca="false">01_Profil!$B$13*02_Predpoklady!$B$18</f>
        <v>209172</v>
      </c>
      <c r="D9" s="23" t="n">
        <f aca="false">01_Profil!$B$13*02_Predpoklady!$B$18</f>
        <v>209172</v>
      </c>
      <c r="E9" s="23" t="n">
        <f aca="false">01_Profil!$B$13*02_Predpoklady!$B$18</f>
        <v>209172</v>
      </c>
      <c r="F9" s="23" t="n">
        <f aca="false">01_Profil!$B$13*02_Predpoklady!$B$18</f>
        <v>209172</v>
      </c>
      <c r="G9" s="23" t="n">
        <f aca="false">01_Profil!$B$13*02_Predpoklady!$B$18</f>
        <v>209172</v>
      </c>
      <c r="H9" s="23" t="n">
        <f aca="false">01_Profil!$B$13*02_Predpoklady!$B$18</f>
        <v>209172</v>
      </c>
      <c r="I9" s="23" t="n">
        <f aca="false">01_Profil!$B$13*02_Predpoklady!$B$18</f>
        <v>209172</v>
      </c>
    </row>
    <row r="10" customFormat="false" ht="15" hidden="false" customHeight="false" outlineLevel="0" collapsed="false">
      <c r="A10" s="3" t="s">
        <v>217</v>
      </c>
      <c r="B10" s="11" t="n">
        <v>0</v>
      </c>
      <c r="C10" s="25" t="n">
        <f aca="false">02_Predpoklady!$B$30+30*02_Predpoklady!$B$26</f>
        <v>129000</v>
      </c>
      <c r="D10" s="25" t="n">
        <f aca="false">02_Predpoklady!$B$31+30*02_Predpoklady!$B$26</f>
        <v>94000</v>
      </c>
      <c r="E10" s="11" t="n">
        <v>0</v>
      </c>
      <c r="F10" s="25" t="n">
        <f aca="false">02_Predpoklady!$B$32</f>
        <v>180000</v>
      </c>
      <c r="G10" s="25" t="n">
        <f aca="false">300*02_Predpoklady!$B$27</f>
        <v>750000</v>
      </c>
      <c r="H10" s="11" t="n">
        <v>0</v>
      </c>
      <c r="I10" s="11" t="n">
        <v>0</v>
      </c>
    </row>
    <row r="11" customFormat="false" ht="15" hidden="false" customHeight="false" outlineLevel="0" collapsed="false">
      <c r="A11" s="3" t="s">
        <v>218</v>
      </c>
      <c r="B11" s="11" t="n">
        <v>0</v>
      </c>
      <c r="C11" s="23" t="n">
        <f aca="false">02_Predpoklady!$B$23</f>
        <v>4000</v>
      </c>
      <c r="D11" s="23" t="n">
        <f aca="false">02_Predpoklady!$B$23</f>
        <v>4000</v>
      </c>
      <c r="E11" s="23" t="n">
        <f aca="false">02_Predpoklady!$B$23</f>
        <v>4000</v>
      </c>
      <c r="F11" s="23" t="n">
        <f aca="false">02_Predpoklady!$B$23</f>
        <v>4000</v>
      </c>
      <c r="G11" s="23" t="n">
        <f aca="false">02_Predpoklady!$B$23</f>
        <v>4000</v>
      </c>
      <c r="H11" s="23" t="n">
        <f aca="false">02_Predpoklady!$B$23</f>
        <v>4000</v>
      </c>
      <c r="I11" s="23" t="n">
        <f aca="false">02_Predpoklady!$B$23</f>
        <v>4000</v>
      </c>
    </row>
    <row r="13" customFormat="false" ht="15" hidden="false" customHeight="false" outlineLevel="0" collapsed="false">
      <c r="A13" s="15" t="s">
        <v>219</v>
      </c>
      <c r="B13" s="24" t="n">
        <f aca="false">SUM(B5:B11)</f>
        <v>1646327</v>
      </c>
      <c r="C13" s="24" t="n">
        <f aca="false">SUM(C5:C11)</f>
        <v>1300172</v>
      </c>
      <c r="D13" s="24" t="n">
        <f aca="false">SUM(D5:D11)</f>
        <v>499172</v>
      </c>
      <c r="E13" s="24" t="n">
        <f aca="false">SUM(E5:E11)</f>
        <v>372172</v>
      </c>
      <c r="F13" s="24" t="n">
        <f aca="false">SUM(F5:F11)</f>
        <v>531172</v>
      </c>
      <c r="G13" s="24" t="n">
        <f aca="false">SUM(G5:G11)</f>
        <v>1572172</v>
      </c>
      <c r="H13" s="24" t="n">
        <f aca="false">SUM(H5:H11)</f>
        <v>1317172</v>
      </c>
      <c r="I13" s="24" t="n">
        <f aca="false">SUM(I5:I11)</f>
        <v>1329172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2"/>
    <col collapsed="false" customWidth="true" hidden="false" outlineLevel="0" max="9" min="2" style="0" width="13"/>
  </cols>
  <sheetData>
    <row r="1" customFormat="false" ht="17.35" hidden="false" customHeight="false" outlineLevel="0" collapsed="false">
      <c r="A1" s="1" t="s">
        <v>220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B2" s="17" t="s">
        <v>162</v>
      </c>
      <c r="C2" s="17" t="s">
        <v>163</v>
      </c>
      <c r="D2" s="17" t="s">
        <v>164</v>
      </c>
      <c r="E2" s="17" t="s">
        <v>165</v>
      </c>
      <c r="F2" s="17" t="s">
        <v>166</v>
      </c>
      <c r="G2" s="17" t="s">
        <v>167</v>
      </c>
      <c r="H2" s="17" t="s">
        <v>168</v>
      </c>
      <c r="I2" s="17" t="s">
        <v>169</v>
      </c>
    </row>
    <row r="3" customFormat="false" ht="15" hidden="false" customHeight="false" outlineLevel="0" collapsed="false">
      <c r="A3" s="15" t="s">
        <v>221</v>
      </c>
      <c r="B3" s="18" t="s">
        <v>171</v>
      </c>
      <c r="C3" s="18" t="s">
        <v>172</v>
      </c>
      <c r="D3" s="18" t="s">
        <v>173</v>
      </c>
      <c r="E3" s="18" t="s">
        <v>174</v>
      </c>
      <c r="F3" s="18" t="s">
        <v>175</v>
      </c>
      <c r="G3" s="18" t="s">
        <v>176</v>
      </c>
      <c r="H3" s="18" t="s">
        <v>177</v>
      </c>
      <c r="I3" s="18" t="s">
        <v>178</v>
      </c>
    </row>
    <row r="4" customFormat="false" ht="15" hidden="false" customHeight="false" outlineLevel="0" collapsed="false">
      <c r="A4" s="2" t="s">
        <v>115</v>
      </c>
      <c r="B4" s="2"/>
      <c r="C4" s="2"/>
      <c r="D4" s="2"/>
      <c r="E4" s="2"/>
      <c r="F4" s="2"/>
      <c r="G4" s="2"/>
      <c r="H4" s="2"/>
      <c r="I4" s="2"/>
    </row>
    <row r="5" customFormat="false" ht="15" hidden="false" customHeight="false" outlineLevel="0" collapsed="false">
      <c r="A5" s="3" t="s">
        <v>117</v>
      </c>
      <c r="B5" s="23" t="n">
        <f aca="false">01_Profil!$B$15*03_Sadzby!$D$5</f>
        <v>93907.86</v>
      </c>
      <c r="C5" s="23" t="n">
        <f aca="false">01_Profil!$B$15*03_Sadzby!$D$5</f>
        <v>93907.86</v>
      </c>
      <c r="D5" s="23" t="n">
        <f aca="false">01_Profil!$B$15*03_Sadzby!$D$5</f>
        <v>93907.86</v>
      </c>
      <c r="E5" s="23" t="n">
        <f aca="false">01_Profil!$B$15*03_Sadzby!$D$5</f>
        <v>93907.86</v>
      </c>
      <c r="F5" s="23" t="n">
        <f aca="false">01_Profil!$B$15*03_Sadzby!$D$5</f>
        <v>93907.86</v>
      </c>
      <c r="G5" s="23" t="n">
        <f aca="false">01_Profil!$B$15*03_Sadzby!$D$5</f>
        <v>93907.86</v>
      </c>
      <c r="H5" s="23" t="n">
        <f aca="false">01_Profil!$B$15*03_Sadzby!$D$5</f>
        <v>93907.86</v>
      </c>
      <c r="I5" s="23" t="n">
        <f aca="false">01_Profil!$B$15*03_Sadzby!$D$5</f>
        <v>93907.86</v>
      </c>
    </row>
    <row r="6" customFormat="false" ht="15" hidden="false" customHeight="false" outlineLevel="0" collapsed="false">
      <c r="A6" s="3" t="s">
        <v>222</v>
      </c>
      <c r="B6" s="23" t="n">
        <f aca="false">MIN(01_Profil!$B$15,100.99)*03_Sadzby!$D$6+MIN(50,MAX(0,01_Profil!$B$15-100.99))*03_Sadzby!$D$7</f>
        <v>9978.21</v>
      </c>
      <c r="C6" s="23" t="n">
        <f aca="false">MIN(01_Profil!$B$15,100.99)*03_Sadzby!$D$6+MIN(50,MAX(0,01_Profil!$B$15-100.99))*03_Sadzby!$D$7</f>
        <v>9978.21</v>
      </c>
      <c r="D6" s="23" t="n">
        <f aca="false">MIN(01_Profil!$B$15,100.99)*03_Sadzby!$D$6+MIN(50,MAX(0,01_Profil!$B$15-100.99))*03_Sadzby!$D$7</f>
        <v>9978.21</v>
      </c>
      <c r="E6" s="23" t="n">
        <f aca="false">MIN(01_Profil!$B$15,100.99)*03_Sadzby!$D$6+MIN(50,MAX(0,01_Profil!$B$15-100.99))*03_Sadzby!$D$7</f>
        <v>9978.21</v>
      </c>
      <c r="F6" s="23" t="n">
        <f aca="false">MIN(01_Profil!$B$15,100.99)*03_Sadzby!$D$6+MIN(50,MAX(0,01_Profil!$B$15-100.99))*03_Sadzby!$D$7</f>
        <v>9978.21</v>
      </c>
      <c r="G6" s="23" t="n">
        <f aca="false">MIN(01_Profil!$B$15,100.99)*03_Sadzby!$D$6+MIN(50,MAX(0,01_Profil!$B$15-100.99))*03_Sadzby!$D$7</f>
        <v>9978.21</v>
      </c>
      <c r="H6" s="23" t="n">
        <f aca="false">MIN(01_Profil!$B$15,100.99)*03_Sadzby!$D$6+MIN(50,MAX(0,01_Profil!$B$15-100.99))*03_Sadzby!$D$7</f>
        <v>9978.21</v>
      </c>
      <c r="I6" s="23" t="n">
        <f aca="false">MIN(01_Profil!$B$15,100.99)*03_Sadzby!$D$6+MIN(50,MAX(0,01_Profil!$B$15-100.99))*03_Sadzby!$D$7</f>
        <v>9978.21</v>
      </c>
    </row>
    <row r="7" customFormat="false" ht="15" hidden="false" customHeight="false" outlineLevel="0" collapsed="false">
      <c r="A7" s="3" t="s">
        <v>223</v>
      </c>
      <c r="B7" s="23" t="n">
        <f aca="false">01_Profil!$B$15*(1-01_Profil!$B$19)*03_Sadzby!$D$8+01_Profil!$B$15*01_Profil!$B$19*03_Sadzby!$D$9</f>
        <v>75000.08235</v>
      </c>
      <c r="C7" s="11" t="n">
        <v>0</v>
      </c>
      <c r="D7" s="11" t="n">
        <v>0</v>
      </c>
      <c r="E7" s="11" t="n">
        <v>0</v>
      </c>
      <c r="F7" s="11" t="n">
        <v>0</v>
      </c>
      <c r="G7" s="11" t="n">
        <v>0</v>
      </c>
      <c r="H7" s="11" t="n">
        <v>0</v>
      </c>
      <c r="I7" s="11" t="n">
        <v>0</v>
      </c>
    </row>
    <row r="8" customFormat="false" ht="15" hidden="false" customHeight="false" outlineLevel="0" collapsed="false">
      <c r="A8" s="3" t="s">
        <v>224</v>
      </c>
      <c r="B8" s="23" t="n">
        <f aca="false">(04_Stado_R0_R7!B5+04_Stado_R0_R7!B7*1)*03_Sadzby!$D$10</f>
        <v>81285</v>
      </c>
      <c r="C8" s="23" t="n">
        <f aca="false">(04_Stado_R0_R7!C5+04_Stado_R0_R7!C7*1)*03_Sadzby!$D$10</f>
        <v>54190</v>
      </c>
      <c r="D8" s="23" t="n">
        <f aca="false">(04_Stado_R0_R7!D5+04_Stado_R0_R7!D7*1)*03_Sadzby!$D$10</f>
        <v>0</v>
      </c>
      <c r="E8" s="23" t="n">
        <f aca="false">(04_Stado_R0_R7!E5+04_Stado_R0_R7!E7*1)*03_Sadzby!$D$10</f>
        <v>0</v>
      </c>
      <c r="F8" s="23" t="n">
        <f aca="false">(04_Stado_R0_R7!F5+04_Stado_R0_R7!F7*1)*03_Sadzby!$D$10</f>
        <v>0</v>
      </c>
      <c r="G8" s="23" t="n">
        <f aca="false">(04_Stado_R0_R7!G5+04_Stado_R0_R7!G7*0.5)*03_Sadzby!$D$10</f>
        <v>40642.5</v>
      </c>
      <c r="H8" s="23" t="n">
        <f aca="false">(04_Stado_R0_R7!H5+04_Stado_R0_R7!H7*1)*03_Sadzby!$D$10</f>
        <v>81285</v>
      </c>
      <c r="I8" s="23" t="n">
        <f aca="false">(04_Stado_R0_R7!I5+04_Stado_R0_R7!I7*1)*03_Sadzby!$D$10</f>
        <v>81285</v>
      </c>
    </row>
    <row r="9" customFormat="false" ht="15" hidden="false" customHeight="false" outlineLevel="0" collapsed="false">
      <c r="A9" s="3" t="s">
        <v>225</v>
      </c>
      <c r="B9" s="23" t="n">
        <f aca="false">(04_Stado_R0_R7!B8+04_Stado_R0_R7!B9)*03_Sadzby!$D$11</f>
        <v>50000</v>
      </c>
      <c r="C9" s="23" t="n">
        <f aca="false">(04_Stado_R0_R7!C8+04_Stado_R0_R7!C9)*03_Sadzby!$D$11</f>
        <v>40000</v>
      </c>
      <c r="D9" s="23" t="n">
        <f aca="false">(04_Stado_R0_R7!D8+04_Stado_R0_R7!D9)*03_Sadzby!$D$11</f>
        <v>26000</v>
      </c>
      <c r="E9" s="23" t="n">
        <f aca="false">(04_Stado_R0_R7!E8+04_Stado_R0_R7!E9)*03_Sadzby!$D$11</f>
        <v>25000</v>
      </c>
      <c r="F9" s="23" t="n">
        <f aca="false">(04_Stado_R0_R7!F8+04_Stado_R0_R7!F9)*03_Sadzby!$D$11</f>
        <v>22000</v>
      </c>
      <c r="G9" s="23" t="n">
        <f aca="false">(04_Stado_R0_R7!G8+04_Stado_R0_R7!G9)*03_Sadzby!$D$11</f>
        <v>20000</v>
      </c>
      <c r="H9" s="23" t="n">
        <f aca="false">(04_Stado_R0_R7!H8+04_Stado_R0_R7!H9)*03_Sadzby!$D$11</f>
        <v>23000</v>
      </c>
      <c r="I9" s="23" t="n">
        <f aca="false">(04_Stado_R0_R7!I8+04_Stado_R0_R7!I9)*03_Sadzby!$D$11</f>
        <v>25000</v>
      </c>
    </row>
    <row r="11" customFormat="false" ht="15" hidden="false" customHeight="false" outlineLevel="0" collapsed="false">
      <c r="A11" s="2" t="s">
        <v>226</v>
      </c>
      <c r="B11" s="2"/>
      <c r="C11" s="2"/>
      <c r="D11" s="2"/>
      <c r="E11" s="2"/>
      <c r="F11" s="2"/>
      <c r="G11" s="2"/>
      <c r="H11" s="2"/>
      <c r="I11" s="2"/>
    </row>
    <row r="12" customFormat="false" ht="15" hidden="false" customHeight="false" outlineLevel="0" collapsed="false">
      <c r="A12" s="3" t="s">
        <v>134</v>
      </c>
      <c r="B12" s="23" t="n">
        <f aca="false">01_Profil!$B$15*01_Profil!$B$18*03_Sadzby!$D$15</f>
        <v>135705</v>
      </c>
      <c r="C12" s="23" t="n">
        <f aca="false">01_Profil!$B$15*01_Profil!$B$18*03_Sadzby!$D$15</f>
        <v>135705</v>
      </c>
      <c r="D12" s="23" t="n">
        <f aca="false">01_Profil!$B$15*01_Profil!$B$18*03_Sadzby!$D$15</f>
        <v>135705</v>
      </c>
      <c r="E12" s="23" t="n">
        <f aca="false">01_Profil!$B$15*01_Profil!$B$18*03_Sadzby!$D$15</f>
        <v>135705</v>
      </c>
      <c r="F12" s="23" t="n">
        <f aca="false">01_Profil!$B$15*01_Profil!$B$18*03_Sadzby!$D$15</f>
        <v>135705</v>
      </c>
      <c r="G12" s="23" t="n">
        <f aca="false">01_Profil!$B$15*01_Profil!$B$18*03_Sadzby!$D$15</f>
        <v>135705</v>
      </c>
      <c r="H12" s="23" t="n">
        <f aca="false">01_Profil!$B$15*01_Profil!$B$18*03_Sadzby!$D$15</f>
        <v>135705</v>
      </c>
      <c r="I12" s="23" t="n">
        <f aca="false">01_Profil!$B$15*01_Profil!$B$18*03_Sadzby!$D$15</f>
        <v>135705</v>
      </c>
    </row>
    <row r="13" customFormat="false" ht="15" hidden="false" customHeight="false" outlineLevel="0" collapsed="false">
      <c r="A13" s="3" t="s">
        <v>137</v>
      </c>
      <c r="B13" s="23" t="n">
        <f aca="false">01_Profil!$B$14*0.6*03_Sadzby!$D$16</f>
        <v>50047.2</v>
      </c>
      <c r="C13" s="23" t="n">
        <f aca="false">01_Profil!$B$14*0.6*03_Sadzby!$D$16</f>
        <v>50047.2</v>
      </c>
      <c r="D13" s="23" t="n">
        <f aca="false">01_Profil!$B$14*0.6*03_Sadzby!$D$16</f>
        <v>50047.2</v>
      </c>
      <c r="E13" s="23" t="n">
        <f aca="false">01_Profil!$B$14*0.6*03_Sadzby!$D$16</f>
        <v>50047.2</v>
      </c>
      <c r="F13" s="23" t="n">
        <f aca="false">01_Profil!$B$14*0.6*03_Sadzby!$D$16</f>
        <v>50047.2</v>
      </c>
      <c r="G13" s="23" t="n">
        <f aca="false">01_Profil!$B$14*0.6*03_Sadzby!$D$16</f>
        <v>50047.2</v>
      </c>
      <c r="H13" s="23" t="n">
        <f aca="false">01_Profil!$B$14*0.6*03_Sadzby!$D$16</f>
        <v>50047.2</v>
      </c>
      <c r="I13" s="23" t="n">
        <f aca="false">01_Profil!$B$14*0.6*03_Sadzby!$D$16</f>
        <v>50047.2</v>
      </c>
    </row>
    <row r="14" customFormat="false" ht="15" hidden="false" customHeight="false" outlineLevel="0" collapsed="false">
      <c r="A14" s="3" t="s">
        <v>140</v>
      </c>
      <c r="B14" s="23" t="n">
        <f aca="false">01_Profil!$B$13*0.3*03_Sadzby!$D$17</f>
        <v>18825.48</v>
      </c>
      <c r="C14" s="11" t="n">
        <v>0</v>
      </c>
      <c r="D14" s="11" t="n">
        <v>0</v>
      </c>
      <c r="E14" s="11" t="n">
        <v>0</v>
      </c>
      <c r="F14" s="11" t="n">
        <v>0</v>
      </c>
      <c r="G14" s="11" t="n">
        <v>0</v>
      </c>
      <c r="H14" s="11" t="n">
        <v>0</v>
      </c>
      <c r="I14" s="11" t="n">
        <v>0</v>
      </c>
    </row>
    <row r="15" customFormat="false" ht="15" hidden="false" customHeight="false" outlineLevel="0" collapsed="false">
      <c r="A15" s="3" t="s">
        <v>227</v>
      </c>
      <c r="B15" s="11" t="n">
        <v>0</v>
      </c>
      <c r="C15" s="23" t="n">
        <f aca="false">01_Profil!$B$13*03_Sadzby!$D$19</f>
        <v>69724</v>
      </c>
      <c r="D15" s="23" t="n">
        <f aca="false">01_Profil!$B$13*03_Sadzby!$D$19</f>
        <v>69724</v>
      </c>
      <c r="E15" s="23" t="n">
        <f aca="false">01_Profil!$B$13*03_Sadzby!$D$19</f>
        <v>69724</v>
      </c>
      <c r="F15" s="23" t="n">
        <f aca="false">01_Profil!$B$13*03_Sadzby!$D$19</f>
        <v>69724</v>
      </c>
      <c r="G15" s="23" t="n">
        <f aca="false">01_Profil!$B$13*03_Sadzby!$D$19</f>
        <v>69724</v>
      </c>
      <c r="H15" s="23" t="n">
        <f aca="false">01_Profil!$B$13*03_Sadzby!$D$19</f>
        <v>69724</v>
      </c>
      <c r="I15" s="23" t="n">
        <f aca="false">01_Profil!$B$13*03_Sadzby!$D$19</f>
        <v>69724</v>
      </c>
    </row>
    <row r="16" customFormat="false" ht="15" hidden="false" customHeight="false" outlineLevel="0" collapsed="false">
      <c r="A16" s="3" t="s">
        <v>228</v>
      </c>
      <c r="B16" s="11" t="n">
        <v>0</v>
      </c>
      <c r="C16" s="23" t="n">
        <f aca="false">01_Profil!$B$14*03_Sadzby!$D$20</f>
        <v>72290.4</v>
      </c>
      <c r="D16" s="23" t="n">
        <f aca="false">01_Profil!$B$14*03_Sadzby!$D$20</f>
        <v>72290.4</v>
      </c>
      <c r="E16" s="23" t="n">
        <f aca="false">01_Profil!$B$14*03_Sadzby!$D$20</f>
        <v>72290.4</v>
      </c>
      <c r="F16" s="23" t="n">
        <f aca="false">01_Profil!$B$14*03_Sadzby!$D$20</f>
        <v>72290.4</v>
      </c>
      <c r="G16" s="23" t="n">
        <f aca="false">01_Profil!$B$14*03_Sadzby!$D$20</f>
        <v>72290.4</v>
      </c>
      <c r="H16" s="23" t="n">
        <f aca="false">01_Profil!$B$14*03_Sadzby!$D$20</f>
        <v>72290.4</v>
      </c>
      <c r="I16" s="23" t="n">
        <f aca="false">01_Profil!$B$14*03_Sadzby!$D$20</f>
        <v>72290.4</v>
      </c>
    </row>
    <row r="17" customFormat="false" ht="15" hidden="false" customHeight="false" outlineLevel="0" collapsed="false">
      <c r="A17" s="3" t="s">
        <v>151</v>
      </c>
      <c r="B17" s="23" t="n">
        <f aca="false">01_Profil!$B$15*01_Profil!$B$20*03_Sadzby!$D$22</f>
        <v>9047</v>
      </c>
      <c r="C17" s="23" t="n">
        <f aca="false">01_Profil!$B$15*01_Profil!$B$20*03_Sadzby!$D$22</f>
        <v>9047</v>
      </c>
      <c r="D17" s="23" t="n">
        <f aca="false">01_Profil!$B$15*01_Profil!$B$20*03_Sadzby!$D$22</f>
        <v>9047</v>
      </c>
      <c r="E17" s="23" t="n">
        <f aca="false">01_Profil!$B$15*01_Profil!$B$20*03_Sadzby!$D$22</f>
        <v>9047</v>
      </c>
      <c r="F17" s="23" t="n">
        <f aca="false">01_Profil!$B$15*01_Profil!$B$20*03_Sadzby!$D$22</f>
        <v>9047</v>
      </c>
      <c r="G17" s="23" t="n">
        <f aca="false">01_Profil!$B$15*01_Profil!$B$20*03_Sadzby!$D$22</f>
        <v>9047</v>
      </c>
      <c r="H17" s="23" t="n">
        <f aca="false">01_Profil!$B$15*01_Profil!$B$20*03_Sadzby!$D$22</f>
        <v>9047</v>
      </c>
      <c r="I17" s="23" t="n">
        <f aca="false">01_Profil!$B$15*01_Profil!$B$20*03_Sadzby!$D$22</f>
        <v>9047</v>
      </c>
    </row>
    <row r="18" customFormat="false" ht="15" hidden="false" customHeight="false" outlineLevel="0" collapsed="false">
      <c r="A18" s="3" t="s">
        <v>229</v>
      </c>
      <c r="B18" s="23" t="n">
        <f aca="false">04_Stado_R0_R7!B7*0*03_Sadzby!$D$23</f>
        <v>0</v>
      </c>
      <c r="C18" s="23" t="n">
        <f aca="false">04_Stado_R0_R7!C7*0*03_Sadzby!$D$23</f>
        <v>0</v>
      </c>
      <c r="D18" s="23" t="n">
        <f aca="false">04_Stado_R0_R7!D7*0*03_Sadzby!$D$23</f>
        <v>0</v>
      </c>
      <c r="E18" s="23" t="n">
        <f aca="false">04_Stado_R0_R7!E7*0*03_Sadzby!$D$23</f>
        <v>0</v>
      </c>
      <c r="F18" s="23" t="n">
        <f aca="false">04_Stado_R0_R7!F7*0*03_Sadzby!$D$23</f>
        <v>0</v>
      </c>
      <c r="G18" s="23" t="n">
        <f aca="false">04_Stado_R0_R7!G7*0.5*03_Sadzby!$D$23</f>
        <v>22500</v>
      </c>
      <c r="H18" s="23" t="n">
        <f aca="false">04_Stado_R0_R7!H7*1*03_Sadzby!$D$23</f>
        <v>45000</v>
      </c>
      <c r="I18" s="23" t="n">
        <f aca="false">04_Stado_R0_R7!I7*1*03_Sadzby!$D$23</f>
        <v>45000</v>
      </c>
    </row>
    <row r="20" customFormat="false" ht="15" hidden="false" customHeight="false" outlineLevel="0" collapsed="false">
      <c r="A20" s="2" t="s">
        <v>230</v>
      </c>
      <c r="B20" s="2"/>
      <c r="C20" s="2"/>
      <c r="D20" s="2"/>
      <c r="E20" s="2"/>
      <c r="F20" s="2"/>
      <c r="G20" s="2"/>
      <c r="H20" s="2"/>
      <c r="I20" s="2"/>
    </row>
    <row r="21" customFormat="false" ht="15" hidden="false" customHeight="false" outlineLevel="0" collapsed="false">
      <c r="A21" s="3" t="s">
        <v>231</v>
      </c>
      <c r="B21" s="23" t="n">
        <f aca="false">04_Stado_R0_R7!B18*03_Sadzby!$D$26</f>
        <v>33250</v>
      </c>
      <c r="C21" s="23" t="n">
        <f aca="false">04_Stado_R0_R7!C18*03_Sadzby!$D$26</f>
        <v>25480</v>
      </c>
      <c r="D21" s="23" t="n">
        <f aca="false">04_Stado_R0_R7!D18*03_Sadzby!$D$26</f>
        <v>9730</v>
      </c>
      <c r="E21" s="23" t="n">
        <f aca="false">04_Stado_R0_R7!E18*03_Sadzby!$D$26</f>
        <v>8540</v>
      </c>
      <c r="F21" s="23" t="n">
        <f aca="false">04_Stado_R0_R7!F18*03_Sadzby!$D$26</f>
        <v>7840</v>
      </c>
      <c r="G21" s="23" t="n">
        <f aca="false">04_Stado_R0_R7!G18*03_Sadzby!$D$26</f>
        <v>28630</v>
      </c>
      <c r="H21" s="23" t="n">
        <f aca="false">04_Stado_R0_R7!H18*03_Sadzby!$D$26</f>
        <v>29400</v>
      </c>
      <c r="I21" s="23" t="n">
        <f aca="false">04_Stado_R0_R7!I18*03_Sadzby!$D$26</f>
        <v>29890</v>
      </c>
    </row>
    <row r="23" customFormat="false" ht="15" hidden="false" customHeight="false" outlineLevel="0" collapsed="false">
      <c r="A23" s="15" t="s">
        <v>232</v>
      </c>
      <c r="B23" s="24" t="n">
        <f aca="false">SUM(B5:B9)+SUM(B12:B18)+B21</f>
        <v>557045.83235</v>
      </c>
      <c r="C23" s="24" t="n">
        <f aca="false">SUM(C5:C9)+SUM(C12:C18)+C21</f>
        <v>560369.67</v>
      </c>
      <c r="D23" s="24" t="n">
        <f aca="false">SUM(D5:D9)+SUM(D12:D18)+D21</f>
        <v>476429.67</v>
      </c>
      <c r="E23" s="24" t="n">
        <f aca="false">SUM(E5:E9)+SUM(E12:E18)+E21</f>
        <v>474239.67</v>
      </c>
      <c r="F23" s="24" t="n">
        <f aca="false">SUM(F5:F9)+SUM(F12:F18)+F21</f>
        <v>470539.67</v>
      </c>
      <c r="G23" s="24" t="n">
        <f aca="false">SUM(G5:G9)+SUM(G12:G18)+G21</f>
        <v>552472.17</v>
      </c>
      <c r="H23" s="24" t="n">
        <f aca="false">SUM(H5:H9)+SUM(H12:H18)+H21</f>
        <v>619384.67</v>
      </c>
      <c r="I23" s="24" t="n">
        <f aca="false">SUM(I5:I9)+SUM(I12:I18)+I21</f>
        <v>621874.67</v>
      </c>
    </row>
    <row r="24" customFormat="false" ht="15" hidden="false" customHeight="false" outlineLevel="0" collapsed="false">
      <c r="A24" s="3" t="s">
        <v>233</v>
      </c>
      <c r="B24" s="26" t="n">
        <f aca="false">B23/01_Profil!$B$15</f>
        <v>615.724364264397</v>
      </c>
      <c r="C24" s="26" t="n">
        <f aca="false">C23/01_Profil!$B$15</f>
        <v>619.398330938433</v>
      </c>
      <c r="D24" s="26" t="n">
        <f aca="false">D23/01_Profil!$B$15</f>
        <v>526.61619321322</v>
      </c>
      <c r="E24" s="26" t="n">
        <f aca="false">E23/01_Profil!$B$15</f>
        <v>524.19550127114</v>
      </c>
      <c r="F24" s="26" t="n">
        <f aca="false">F23/01_Profil!$B$15</f>
        <v>520.105747761689</v>
      </c>
      <c r="G24" s="26" t="n">
        <f aca="false">G23/01_Profil!$B$15</f>
        <v>610.668917873328</v>
      </c>
      <c r="H24" s="26" t="n">
        <f aca="false">H23/01_Profil!$B$15</f>
        <v>684.629899414171</v>
      </c>
      <c r="I24" s="26" t="n">
        <f aca="false">I23/01_Profil!$B$15</f>
        <v>687.382192992152</v>
      </c>
    </row>
  </sheetData>
  <mergeCells count="4">
    <mergeCell ref="A1:I1"/>
    <mergeCell ref="A4:I4"/>
    <mergeCell ref="A11:I11"/>
    <mergeCell ref="A20:I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9" min="2" style="0" width="14"/>
  </cols>
  <sheetData>
    <row r="1" customFormat="false" ht="17.35" hidden="false" customHeight="false" outlineLevel="0" collapsed="false">
      <c r="A1" s="1" t="s">
        <v>234</v>
      </c>
      <c r="B1" s="1"/>
      <c r="C1" s="1"/>
      <c r="D1" s="1"/>
      <c r="E1" s="1"/>
      <c r="F1" s="1"/>
      <c r="G1" s="1"/>
      <c r="H1" s="1"/>
      <c r="I1" s="1"/>
    </row>
    <row r="2" customFormat="false" ht="15" hidden="false" customHeight="false" outlineLevel="0" collapsed="false">
      <c r="B2" s="17" t="s">
        <v>162</v>
      </c>
      <c r="C2" s="17" t="s">
        <v>163</v>
      </c>
      <c r="D2" s="17" t="s">
        <v>164</v>
      </c>
      <c r="E2" s="17" t="s">
        <v>165</v>
      </c>
      <c r="F2" s="17" t="s">
        <v>166</v>
      </c>
      <c r="G2" s="17" t="s">
        <v>167</v>
      </c>
      <c r="H2" s="17" t="s">
        <v>168</v>
      </c>
      <c r="I2" s="17" t="s">
        <v>169</v>
      </c>
    </row>
    <row r="3" customFormat="false" ht="15" hidden="false" customHeight="false" outlineLevel="0" collapsed="false">
      <c r="A3" s="15" t="s">
        <v>235</v>
      </c>
      <c r="B3" s="18" t="s">
        <v>171</v>
      </c>
      <c r="C3" s="18" t="s">
        <v>172</v>
      </c>
      <c r="D3" s="18" t="s">
        <v>173</v>
      </c>
      <c r="E3" s="18" t="s">
        <v>174</v>
      </c>
      <c r="F3" s="18" t="s">
        <v>175</v>
      </c>
      <c r="G3" s="18" t="s">
        <v>176</v>
      </c>
      <c r="H3" s="18" t="s">
        <v>177</v>
      </c>
      <c r="I3" s="18" t="s">
        <v>178</v>
      </c>
    </row>
    <row r="5" customFormat="false" ht="15" hidden="false" customHeight="false" outlineLevel="0" collapsed="false">
      <c r="A5" s="3" t="s">
        <v>236</v>
      </c>
      <c r="B5" s="23" t="n">
        <f aca="false">05_Trzby!B12</f>
        <v>1558482</v>
      </c>
      <c r="C5" s="23" t="n">
        <f aca="false">05_Trzby!C12</f>
        <v>1168437.4</v>
      </c>
      <c r="D5" s="23" t="n">
        <f aca="false">05_Trzby!D12</f>
        <v>550437.4</v>
      </c>
      <c r="E5" s="23" t="n">
        <f aca="false">05_Trzby!E12</f>
        <v>684656.1</v>
      </c>
      <c r="F5" s="23" t="n">
        <f aca="false">05_Trzby!F12</f>
        <v>661856.1</v>
      </c>
      <c r="G5" s="23" t="n">
        <f aca="false">05_Trzby!G12</f>
        <v>1290956.1</v>
      </c>
      <c r="H5" s="23" t="n">
        <f aca="false">05_Trzby!H12</f>
        <v>1758356.1</v>
      </c>
      <c r="I5" s="23" t="n">
        <f aca="false">05_Trzby!I12</f>
        <v>1772756.1</v>
      </c>
    </row>
    <row r="6" customFormat="false" ht="15" hidden="false" customHeight="false" outlineLevel="0" collapsed="false">
      <c r="A6" s="3" t="s">
        <v>237</v>
      </c>
      <c r="B6" s="23" t="n">
        <f aca="false">07_Dotacie!B23</f>
        <v>557045.83235</v>
      </c>
      <c r="C6" s="23" t="n">
        <f aca="false">07_Dotacie!C23</f>
        <v>560369.67</v>
      </c>
      <c r="D6" s="23" t="n">
        <f aca="false">07_Dotacie!D23</f>
        <v>476429.67</v>
      </c>
      <c r="E6" s="23" t="n">
        <f aca="false">07_Dotacie!E23</f>
        <v>474239.67</v>
      </c>
      <c r="F6" s="23" t="n">
        <f aca="false">07_Dotacie!F23</f>
        <v>470539.67</v>
      </c>
      <c r="G6" s="23" t="n">
        <f aca="false">07_Dotacie!G23</f>
        <v>552472.17</v>
      </c>
      <c r="H6" s="23" t="n">
        <f aca="false">07_Dotacie!H23</f>
        <v>619384.67</v>
      </c>
      <c r="I6" s="23" t="n">
        <f aca="false">07_Dotacie!I23</f>
        <v>621874.67</v>
      </c>
    </row>
    <row r="7" customFormat="false" ht="15" hidden="false" customHeight="false" outlineLevel="0" collapsed="false">
      <c r="A7" s="15" t="s">
        <v>238</v>
      </c>
      <c r="B7" s="27" t="n">
        <f aca="false">B5+B6</f>
        <v>2115527.83235</v>
      </c>
      <c r="C7" s="27" t="n">
        <f aca="false">C5+C6</f>
        <v>1728807.07</v>
      </c>
      <c r="D7" s="27" t="n">
        <f aca="false">D5+D6</f>
        <v>1026867.07</v>
      </c>
      <c r="E7" s="27" t="n">
        <f aca="false">E5+E6</f>
        <v>1158895.77</v>
      </c>
      <c r="F7" s="27" t="n">
        <f aca="false">F5+F6</f>
        <v>1132395.77</v>
      </c>
      <c r="G7" s="27" t="n">
        <f aca="false">G5+G6</f>
        <v>1843428.27</v>
      </c>
      <c r="H7" s="27" t="n">
        <f aca="false">H5+H6</f>
        <v>2377740.77</v>
      </c>
      <c r="I7" s="27" t="n">
        <f aca="false">I5+I6</f>
        <v>2394630.77</v>
      </c>
    </row>
    <row r="9" customFormat="false" ht="15" hidden="false" customHeight="false" outlineLevel="0" collapsed="false">
      <c r="A9" s="3" t="s">
        <v>239</v>
      </c>
      <c r="B9" s="23" t="n">
        <f aca="false">06_Naklady!B13</f>
        <v>1646327</v>
      </c>
      <c r="C9" s="23" t="n">
        <f aca="false">06_Naklady!C13</f>
        <v>1300172</v>
      </c>
      <c r="D9" s="23" t="n">
        <f aca="false">06_Naklady!D13</f>
        <v>499172</v>
      </c>
      <c r="E9" s="23" t="n">
        <f aca="false">06_Naklady!E13</f>
        <v>372172</v>
      </c>
      <c r="F9" s="23" t="n">
        <f aca="false">06_Naklady!F13</f>
        <v>531172</v>
      </c>
      <c r="G9" s="23" t="n">
        <f aca="false">06_Naklady!G13</f>
        <v>1572172</v>
      </c>
      <c r="H9" s="23" t="n">
        <f aca="false">06_Naklady!H13</f>
        <v>1317172</v>
      </c>
      <c r="I9" s="23" t="n">
        <f aca="false">06_Naklady!I13</f>
        <v>1329172</v>
      </c>
    </row>
    <row r="11" customFormat="false" ht="15" hidden="false" customHeight="false" outlineLevel="0" collapsed="false">
      <c r="A11" s="28" t="s">
        <v>240</v>
      </c>
      <c r="B11" s="29" t="n">
        <f aca="false">B7-B9</f>
        <v>469200.83235</v>
      </c>
      <c r="C11" s="29" t="n">
        <f aca="false">C7-C9</f>
        <v>428635.07</v>
      </c>
      <c r="D11" s="29" t="n">
        <f aca="false">D7-D9</f>
        <v>527695.07</v>
      </c>
      <c r="E11" s="29" t="n">
        <f aca="false">E7-E9</f>
        <v>786723.77</v>
      </c>
      <c r="F11" s="29" t="n">
        <f aca="false">F7-F9</f>
        <v>601223.77</v>
      </c>
      <c r="G11" s="29" t="n">
        <f aca="false">G7-G9</f>
        <v>271256.27</v>
      </c>
      <c r="H11" s="29" t="n">
        <f aca="false">H7-H9</f>
        <v>1060568.77</v>
      </c>
      <c r="I11" s="29" t="n">
        <f aca="false">I7-I9</f>
        <v>1065458.77</v>
      </c>
    </row>
    <row r="12" customFormat="false" ht="15" hidden="false" customHeight="false" outlineLevel="0" collapsed="false">
      <c r="A12" s="3" t="s">
        <v>241</v>
      </c>
      <c r="B12" s="11" t="n">
        <f aca="false">B11</f>
        <v>469200.83235</v>
      </c>
      <c r="C12" s="11" t="n">
        <f aca="false">B12+C11</f>
        <v>897835.90235</v>
      </c>
      <c r="D12" s="11" t="n">
        <f aca="false">C12+D11</f>
        <v>1425530.97235</v>
      </c>
      <c r="E12" s="11" t="n">
        <f aca="false">D12+E11</f>
        <v>2212254.74235</v>
      </c>
      <c r="F12" s="11" t="n">
        <f aca="false">E12+F11</f>
        <v>2813478.51235</v>
      </c>
      <c r="G12" s="11" t="n">
        <f aca="false">F12+G11</f>
        <v>3084734.78235</v>
      </c>
      <c r="H12" s="11" t="n">
        <f aca="false">G12+H11</f>
        <v>4145303.55235</v>
      </c>
      <c r="I12" s="11" t="n">
        <f aca="false">H12+I11</f>
        <v>5210762.32235</v>
      </c>
    </row>
    <row r="14" customFormat="false" ht="15" hidden="false" customHeight="false" outlineLevel="0" collapsed="false">
      <c r="A14" s="3" t="s">
        <v>242</v>
      </c>
      <c r="B14" s="30" t="n">
        <f aca="false">B7/B9</f>
        <v>1.28499856489628</v>
      </c>
      <c r="C14" s="30" t="n">
        <f aca="false">C7/C9</f>
        <v>1.32967566598881</v>
      </c>
      <c r="D14" s="30" t="n">
        <f aca="false">D7/D9</f>
        <v>2.05714076510702</v>
      </c>
      <c r="E14" s="30" t="n">
        <f aca="false">E7/E9</f>
        <v>3.11387146265705</v>
      </c>
      <c r="F14" s="30" t="n">
        <f aca="false">F7/F9</f>
        <v>2.13188151860414</v>
      </c>
      <c r="G14" s="30" t="n">
        <f aca="false">G7/G9</f>
        <v>1.17253600115</v>
      </c>
      <c r="H14" s="30" t="n">
        <f aca="false">H7/H9</f>
        <v>1.805186239914</v>
      </c>
      <c r="I14" s="30" t="n">
        <f aca="false">I7/I9</f>
        <v>1.80159585817336</v>
      </c>
    </row>
    <row r="17" customFormat="false" ht="15" hidden="false" customHeight="false" outlineLevel="0" collapsed="false">
      <c r="A17" s="2" t="s">
        <v>243</v>
      </c>
      <c r="B17" s="2"/>
      <c r="C17" s="2"/>
      <c r="D17" s="2"/>
      <c r="E17" s="2"/>
      <c r="F17" s="2"/>
      <c r="G17" s="2"/>
      <c r="H17" s="2"/>
      <c r="I17" s="2"/>
    </row>
    <row r="18" customFormat="false" ht="15" hidden="false" customHeight="false" outlineLevel="0" collapsed="false">
      <c r="A18" s="3" t="s">
        <v>244</v>
      </c>
      <c r="B18" s="23" t="n">
        <f aca="false">B11</f>
        <v>469200.83235</v>
      </c>
    </row>
    <row r="19" customFormat="false" ht="15" hidden="false" customHeight="false" outlineLevel="0" collapsed="false">
      <c r="A19" s="3" t="s">
        <v>245</v>
      </c>
      <c r="B19" s="23" t="n">
        <f aca="false">I11</f>
        <v>1065458.77</v>
      </c>
    </row>
    <row r="20" customFormat="false" ht="15" hidden="false" customHeight="false" outlineLevel="0" collapsed="false">
      <c r="A20" s="3" t="s">
        <v>246</v>
      </c>
      <c r="B20" s="31" t="n">
        <f aca="false">B19/B18-1</f>
        <v>1.27079471420294</v>
      </c>
    </row>
    <row r="21" customFormat="false" ht="15" hidden="false" customHeight="false" outlineLevel="0" collapsed="false">
      <c r="A21" s="3" t="s">
        <v>247</v>
      </c>
      <c r="B21" s="32" t="n">
        <f aca="false">MIN(B11:I11)</f>
        <v>271256.27</v>
      </c>
    </row>
    <row r="22" customFormat="false" ht="15" hidden="false" customHeight="false" outlineLevel="0" collapsed="false">
      <c r="A22" s="3" t="s">
        <v>248</v>
      </c>
      <c r="B22" s="33" t="n">
        <f aca="false">I12</f>
        <v>5210762.32235</v>
      </c>
    </row>
  </sheetData>
  <mergeCells count="2">
    <mergeCell ref="A1:I1"/>
    <mergeCell ref="A17:I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6"/>
  </cols>
  <sheetData>
    <row r="1" customFormat="false" ht="17.35" hidden="false" customHeight="false" outlineLevel="0" collapsed="false">
      <c r="A1" s="1" t="s">
        <v>249</v>
      </c>
      <c r="B1" s="1"/>
      <c r="C1" s="1"/>
      <c r="D1" s="1"/>
      <c r="E1" s="1"/>
      <c r="F1" s="1"/>
      <c r="G1" s="1"/>
      <c r="H1" s="1"/>
    </row>
    <row r="2" customFormat="false" ht="15" hidden="false" customHeight="false" outlineLevel="0" collapsed="false">
      <c r="A2" s="13" t="s">
        <v>250</v>
      </c>
      <c r="B2" s="13"/>
      <c r="C2" s="13"/>
      <c r="D2" s="13"/>
      <c r="E2" s="13"/>
      <c r="F2" s="13"/>
      <c r="G2" s="13"/>
      <c r="H2" s="13"/>
    </row>
    <row r="3" customFormat="false" ht="15" hidden="false" customHeight="false" outlineLevel="0" collapsed="false">
      <c r="B3" s="34" t="s">
        <v>251</v>
      </c>
      <c r="C3" s="34"/>
      <c r="D3" s="34"/>
      <c r="E3" s="34"/>
      <c r="F3" s="34"/>
      <c r="G3" s="34"/>
    </row>
    <row r="4" customFormat="false" ht="15" hidden="false" customHeight="false" outlineLevel="0" collapsed="false">
      <c r="A4" s="15" t="s">
        <v>252</v>
      </c>
      <c r="B4" s="35" t="n">
        <v>0.15</v>
      </c>
      <c r="C4" s="35" t="n">
        <v>0.2</v>
      </c>
      <c r="D4" s="35" t="n">
        <v>0.25</v>
      </c>
      <c r="E4" s="35" t="n">
        <v>0.3</v>
      </c>
      <c r="F4" s="35" t="n">
        <v>0.35</v>
      </c>
      <c r="G4" s="35" t="n">
        <v>0.4</v>
      </c>
    </row>
    <row r="5" customFormat="false" ht="15" hidden="false" customHeight="false" outlineLevel="0" collapsed="false">
      <c r="A5" s="36" t="n">
        <v>0.5</v>
      </c>
      <c r="B5" s="32" t="n">
        <v>872766</v>
      </c>
      <c r="C5" s="32" t="n">
        <v>845922</v>
      </c>
      <c r="D5" s="32" t="n">
        <v>819079</v>
      </c>
      <c r="E5" s="32" t="n">
        <v>792235</v>
      </c>
      <c r="F5" s="32" t="n">
        <v>765391</v>
      </c>
      <c r="G5" s="32" t="n">
        <v>738547</v>
      </c>
    </row>
    <row r="6" customFormat="false" ht="15" hidden="false" customHeight="false" outlineLevel="0" collapsed="false">
      <c r="A6" s="36" t="n">
        <v>0.55</v>
      </c>
      <c r="B6" s="11" t="n">
        <v>955266</v>
      </c>
      <c r="C6" s="11" t="n">
        <v>928422</v>
      </c>
      <c r="D6" s="32" t="n">
        <v>901579</v>
      </c>
      <c r="E6" s="32" t="n">
        <v>874735</v>
      </c>
      <c r="F6" s="32" t="n">
        <v>847891</v>
      </c>
      <c r="G6" s="32" t="n">
        <v>821047</v>
      </c>
    </row>
    <row r="7" customFormat="false" ht="15" hidden="false" customHeight="false" outlineLevel="0" collapsed="false">
      <c r="A7" s="36" t="n">
        <v>0.6</v>
      </c>
      <c r="B7" s="11" t="n">
        <v>1037766</v>
      </c>
      <c r="C7" s="11" t="n">
        <v>1010922</v>
      </c>
      <c r="D7" s="11" t="n">
        <v>984078</v>
      </c>
      <c r="E7" s="11" t="n">
        <v>957235</v>
      </c>
      <c r="F7" s="11" t="n">
        <v>930391</v>
      </c>
      <c r="G7" s="32" t="n">
        <v>903547</v>
      </c>
    </row>
    <row r="8" customFormat="false" ht="15" hidden="false" customHeight="false" outlineLevel="0" collapsed="false">
      <c r="A8" s="36" t="n">
        <v>0.65</v>
      </c>
      <c r="B8" s="37" t="n">
        <v>1120266</v>
      </c>
      <c r="C8" s="11" t="n">
        <v>1093422</v>
      </c>
      <c r="D8" s="11" t="n">
        <v>1066579</v>
      </c>
      <c r="E8" s="11" t="n">
        <v>1039735</v>
      </c>
      <c r="F8" s="11" t="n">
        <v>1012891</v>
      </c>
      <c r="G8" s="11" t="n">
        <v>986047</v>
      </c>
    </row>
    <row r="9" customFormat="false" ht="15" hidden="false" customHeight="false" outlineLevel="0" collapsed="false">
      <c r="A9" s="36" t="n">
        <v>0.7</v>
      </c>
      <c r="B9" s="37" t="n">
        <v>1202766</v>
      </c>
      <c r="C9" s="37" t="n">
        <v>1175922</v>
      </c>
      <c r="D9" s="37" t="n">
        <v>1149079</v>
      </c>
      <c r="E9" s="37" t="n">
        <v>1122235</v>
      </c>
      <c r="F9" s="11" t="n">
        <v>1095391</v>
      </c>
      <c r="G9" s="11" t="n">
        <v>1068547</v>
      </c>
    </row>
    <row r="10" customFormat="false" ht="15" hidden="false" customHeight="false" outlineLevel="0" collapsed="false">
      <c r="A10" s="36" t="n">
        <v>0.75</v>
      </c>
      <c r="B10" s="37" t="n">
        <v>1285266</v>
      </c>
      <c r="C10" s="37" t="n">
        <v>1258422</v>
      </c>
      <c r="D10" s="37" t="n">
        <v>1231579</v>
      </c>
      <c r="E10" s="37" t="n">
        <v>1204735</v>
      </c>
      <c r="F10" s="37" t="n">
        <v>1177891</v>
      </c>
      <c r="G10" s="37" t="n">
        <v>1151047</v>
      </c>
    </row>
    <row r="12" customFormat="false" ht="15" hidden="false" customHeight="false" outlineLevel="0" collapsed="false">
      <c r="A12" s="3" t="s">
        <v>253</v>
      </c>
    </row>
    <row r="13" customFormat="false" ht="15" hidden="false" customHeight="false" outlineLevel="0" collapsed="false">
      <c r="A13" s="38" t="s">
        <v>254</v>
      </c>
    </row>
    <row r="14" customFormat="false" ht="15" hidden="false" customHeight="false" outlineLevel="0" collapsed="false">
      <c r="A14" s="39" t="s">
        <v>255</v>
      </c>
    </row>
    <row r="17" customFormat="false" ht="15" hidden="false" customHeight="false" outlineLevel="0" collapsed="false">
      <c r="A17" s="2" t="s">
        <v>256</v>
      </c>
      <c r="B17" s="2"/>
      <c r="C17" s="2"/>
      <c r="D17" s="2"/>
      <c r="E17" s="2"/>
      <c r="F17" s="2"/>
      <c r="G17" s="2"/>
      <c r="H17" s="2"/>
    </row>
    <row r="19" customFormat="false" ht="15" hidden="false" customHeight="false" outlineLevel="0" collapsed="false">
      <c r="A19" s="15" t="s">
        <v>257</v>
      </c>
      <c r="B19" s="15" t="s">
        <v>258</v>
      </c>
      <c r="C19" s="15" t="s">
        <v>259</v>
      </c>
      <c r="D19" s="15" t="s">
        <v>260</v>
      </c>
      <c r="E19" s="15" t="s">
        <v>261</v>
      </c>
      <c r="F19" s="15" t="s">
        <v>262</v>
      </c>
    </row>
    <row r="20" customFormat="false" ht="15" hidden="false" customHeight="false" outlineLevel="0" collapsed="false">
      <c r="A20" s="3" t="s">
        <v>263</v>
      </c>
      <c r="B20" s="11" t="n">
        <v>750000</v>
      </c>
      <c r="C20" s="11" t="n">
        <v>0</v>
      </c>
      <c r="D20" s="11" t="n">
        <v>261806</v>
      </c>
      <c r="E20" s="11" t="n">
        <v>1061689</v>
      </c>
      <c r="F20" s="11" t="n">
        <v>0</v>
      </c>
    </row>
    <row r="21" customFormat="false" ht="15" hidden="false" customHeight="false" outlineLevel="0" collapsed="false">
      <c r="A21" s="40" t="s">
        <v>264</v>
      </c>
      <c r="B21" s="11" t="n">
        <v>500000</v>
      </c>
      <c r="C21" s="11" t="n">
        <v>250000</v>
      </c>
      <c r="D21" s="11" t="n">
        <v>511806</v>
      </c>
      <c r="E21" s="11" t="n">
        <v>811689</v>
      </c>
      <c r="F21" s="11" t="n">
        <v>0</v>
      </c>
    </row>
    <row r="22" customFormat="false" ht="15" hidden="false" customHeight="false" outlineLevel="0" collapsed="false">
      <c r="A22" s="40" t="s">
        <v>265</v>
      </c>
      <c r="B22" s="11" t="n">
        <v>375000</v>
      </c>
      <c r="C22" s="11" t="n">
        <v>0</v>
      </c>
      <c r="D22" s="11" t="n">
        <v>636806</v>
      </c>
      <c r="E22" s="11" t="n">
        <v>1061689</v>
      </c>
      <c r="F22" s="11" t="n">
        <v>375000</v>
      </c>
    </row>
    <row r="24" customFormat="false" ht="15" hidden="false" customHeight="false" outlineLevel="0" collapsed="false">
      <c r="A24" s="13" t="s">
        <v>266</v>
      </c>
      <c r="B24" s="13"/>
      <c r="C24" s="13"/>
      <c r="D24" s="13"/>
      <c r="E24" s="13"/>
      <c r="F24" s="13"/>
      <c r="G24" s="13"/>
      <c r="H24" s="13"/>
    </row>
  </sheetData>
  <mergeCells count="5">
    <mergeCell ref="A1:H1"/>
    <mergeCell ref="A2:H2"/>
    <mergeCell ref="B3:G3"/>
    <mergeCell ref="A17:H17"/>
    <mergeCell ref="A24:H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4"/>
    <col collapsed="false" customWidth="true" hidden="false" outlineLevel="0" max="3" min="3" style="0" width="38"/>
    <col collapsed="false" customWidth="true" hidden="false" outlineLevel="0" max="4" min="4" style="0" width="50"/>
    <col collapsed="false" customWidth="true" hidden="false" outlineLevel="0" max="5" min="5" style="0" width="22"/>
  </cols>
  <sheetData>
    <row r="1" customFormat="false" ht="17.35" hidden="false" customHeight="false" outlineLevel="0" collapsed="false">
      <c r="A1" s="1" t="s">
        <v>267</v>
      </c>
      <c r="B1" s="1"/>
      <c r="C1" s="1"/>
      <c r="D1" s="1"/>
      <c r="E1" s="1"/>
    </row>
    <row r="3" customFormat="false" ht="15" hidden="false" customHeight="false" outlineLevel="0" collapsed="false">
      <c r="A3" s="18" t="s">
        <v>268</v>
      </c>
      <c r="B3" s="18" t="s">
        <v>269</v>
      </c>
      <c r="C3" s="18" t="s">
        <v>270</v>
      </c>
      <c r="D3" s="18" t="s">
        <v>271</v>
      </c>
      <c r="E3" s="18" t="s">
        <v>272</v>
      </c>
    </row>
    <row r="4" customFormat="false" ht="34.5" hidden="false" customHeight="true" outlineLevel="0" collapsed="false">
      <c r="A4" s="41" t="s">
        <v>163</v>
      </c>
      <c r="B4" s="42" t="s">
        <v>273</v>
      </c>
      <c r="C4" s="43" t="s">
        <v>274</v>
      </c>
      <c r="D4" s="44" t="s">
        <v>275</v>
      </c>
      <c r="E4" s="45" t="s">
        <v>276</v>
      </c>
    </row>
    <row r="5" customFormat="false" ht="34.5" hidden="false" customHeight="true" outlineLevel="0" collapsed="false">
      <c r="A5" s="41" t="s">
        <v>163</v>
      </c>
      <c r="B5" s="42" t="s">
        <v>277</v>
      </c>
      <c r="C5" s="43" t="s">
        <v>278</v>
      </c>
      <c r="D5" s="44" t="s">
        <v>279</v>
      </c>
      <c r="E5" s="45" t="s">
        <v>280</v>
      </c>
    </row>
    <row r="6" customFormat="false" ht="34.5" hidden="false" customHeight="true" outlineLevel="0" collapsed="false">
      <c r="A6" s="41" t="s">
        <v>163</v>
      </c>
      <c r="B6" s="42" t="s">
        <v>281</v>
      </c>
      <c r="C6" s="43" t="s">
        <v>282</v>
      </c>
      <c r="D6" s="44" t="s">
        <v>283</v>
      </c>
      <c r="E6" s="45" t="s">
        <v>284</v>
      </c>
    </row>
    <row r="7" customFormat="false" ht="34.5" hidden="false" customHeight="true" outlineLevel="0" collapsed="false">
      <c r="A7" s="41" t="s">
        <v>163</v>
      </c>
      <c r="B7" s="42" t="s">
        <v>285</v>
      </c>
      <c r="C7" s="43" t="s">
        <v>286</v>
      </c>
      <c r="D7" s="44" t="s">
        <v>287</v>
      </c>
      <c r="E7" s="45" t="s">
        <v>288</v>
      </c>
    </row>
    <row r="8" customFormat="false" ht="34.5" hidden="false" customHeight="true" outlineLevel="0" collapsed="false">
      <c r="A8" s="41" t="s">
        <v>163</v>
      </c>
      <c r="B8" s="42" t="s">
        <v>289</v>
      </c>
      <c r="C8" s="43" t="s">
        <v>290</v>
      </c>
      <c r="D8" s="44" t="s">
        <v>291</v>
      </c>
      <c r="E8" s="45" t="s">
        <v>292</v>
      </c>
    </row>
    <row r="9" customFormat="false" ht="34.5" hidden="false" customHeight="true" outlineLevel="0" collapsed="false">
      <c r="A9" s="41" t="s">
        <v>163</v>
      </c>
      <c r="B9" s="42" t="s">
        <v>293</v>
      </c>
      <c r="C9" s="43" t="s">
        <v>294</v>
      </c>
      <c r="D9" s="44" t="s">
        <v>295</v>
      </c>
      <c r="E9" s="45" t="s">
        <v>296</v>
      </c>
    </row>
    <row r="10" customFormat="false" ht="34.5" hidden="false" customHeight="true" outlineLevel="0" collapsed="false">
      <c r="A10" s="41" t="s">
        <v>164</v>
      </c>
      <c r="B10" s="42" t="s">
        <v>297</v>
      </c>
      <c r="C10" s="43" t="s">
        <v>298</v>
      </c>
      <c r="D10" s="44" t="s">
        <v>299</v>
      </c>
      <c r="E10" s="45" t="s">
        <v>300</v>
      </c>
    </row>
    <row r="11" customFormat="false" ht="34.5" hidden="false" customHeight="true" outlineLevel="0" collapsed="false">
      <c r="A11" s="41" t="s">
        <v>164</v>
      </c>
      <c r="B11" s="42" t="s">
        <v>301</v>
      </c>
      <c r="C11" s="43" t="s">
        <v>302</v>
      </c>
      <c r="D11" s="44" t="s">
        <v>303</v>
      </c>
      <c r="E11" s="45" t="s">
        <v>288</v>
      </c>
    </row>
    <row r="12" customFormat="false" ht="34.5" hidden="false" customHeight="true" outlineLevel="0" collapsed="false">
      <c r="A12" s="41" t="s">
        <v>164</v>
      </c>
      <c r="B12" s="42" t="s">
        <v>304</v>
      </c>
      <c r="C12" s="43" t="s">
        <v>305</v>
      </c>
      <c r="D12" s="44" t="s">
        <v>306</v>
      </c>
      <c r="E12" s="45" t="s">
        <v>307</v>
      </c>
    </row>
    <row r="13" customFormat="false" ht="34.5" hidden="false" customHeight="true" outlineLevel="0" collapsed="false">
      <c r="A13" s="41" t="s">
        <v>164</v>
      </c>
      <c r="B13" s="42" t="s">
        <v>281</v>
      </c>
      <c r="C13" s="43" t="s">
        <v>308</v>
      </c>
      <c r="D13" s="44" t="s">
        <v>309</v>
      </c>
      <c r="E13" s="45" t="s">
        <v>310</v>
      </c>
    </row>
    <row r="14" customFormat="false" ht="34.5" hidden="false" customHeight="true" outlineLevel="0" collapsed="false">
      <c r="A14" s="41" t="s">
        <v>165</v>
      </c>
      <c r="B14" s="42" t="s">
        <v>311</v>
      </c>
      <c r="C14" s="43" t="s">
        <v>312</v>
      </c>
      <c r="D14" s="44" t="s">
        <v>313</v>
      </c>
      <c r="E14" s="45" t="s">
        <v>314</v>
      </c>
    </row>
    <row r="15" customFormat="false" ht="34.5" hidden="false" customHeight="true" outlineLevel="0" collapsed="false">
      <c r="A15" s="41" t="s">
        <v>165</v>
      </c>
      <c r="B15" s="42" t="s">
        <v>315</v>
      </c>
      <c r="C15" s="43" t="s">
        <v>316</v>
      </c>
      <c r="D15" s="44" t="s">
        <v>317</v>
      </c>
      <c r="E15" s="45" t="s">
        <v>318</v>
      </c>
    </row>
    <row r="16" customFormat="false" ht="34.5" hidden="false" customHeight="true" outlineLevel="0" collapsed="false">
      <c r="A16" s="41" t="s">
        <v>165</v>
      </c>
      <c r="B16" s="42" t="s">
        <v>281</v>
      </c>
      <c r="C16" s="43" t="s">
        <v>319</v>
      </c>
      <c r="D16" s="44" t="s">
        <v>320</v>
      </c>
      <c r="E16" s="45" t="s">
        <v>321</v>
      </c>
    </row>
    <row r="17" customFormat="false" ht="34.5" hidden="false" customHeight="true" outlineLevel="0" collapsed="false">
      <c r="A17" s="41" t="s">
        <v>166</v>
      </c>
      <c r="B17" s="42" t="s">
        <v>322</v>
      </c>
      <c r="C17" s="43" t="s">
        <v>323</v>
      </c>
      <c r="D17" s="44" t="s">
        <v>324</v>
      </c>
      <c r="E17" s="45" t="s">
        <v>325</v>
      </c>
    </row>
    <row r="18" customFormat="false" ht="34.5" hidden="false" customHeight="true" outlineLevel="0" collapsed="false">
      <c r="A18" s="41" t="s">
        <v>166</v>
      </c>
      <c r="B18" s="42" t="s">
        <v>326</v>
      </c>
      <c r="C18" s="43" t="s">
        <v>327</v>
      </c>
      <c r="D18" s="44" t="s">
        <v>328</v>
      </c>
      <c r="E18" s="45" t="s">
        <v>329</v>
      </c>
    </row>
    <row r="19" customFormat="false" ht="34.5" hidden="false" customHeight="true" outlineLevel="0" collapsed="false">
      <c r="A19" s="41" t="s">
        <v>166</v>
      </c>
      <c r="B19" s="42" t="s">
        <v>330</v>
      </c>
      <c r="C19" s="43" t="s">
        <v>331</v>
      </c>
      <c r="D19" s="44" t="s">
        <v>332</v>
      </c>
      <c r="E19" s="45" t="s">
        <v>333</v>
      </c>
    </row>
    <row r="20" customFormat="false" ht="34.5" hidden="false" customHeight="true" outlineLevel="0" collapsed="false">
      <c r="A20" s="46" t="s">
        <v>167</v>
      </c>
      <c r="B20" s="47" t="s">
        <v>334</v>
      </c>
      <c r="C20" s="48" t="s">
        <v>335</v>
      </c>
      <c r="D20" s="49" t="s">
        <v>336</v>
      </c>
      <c r="E20" s="50" t="s">
        <v>337</v>
      </c>
    </row>
    <row r="21" customFormat="false" ht="34.5" hidden="false" customHeight="true" outlineLevel="0" collapsed="false">
      <c r="A21" s="46" t="s">
        <v>167</v>
      </c>
      <c r="B21" s="47" t="s">
        <v>338</v>
      </c>
      <c r="C21" s="48" t="s">
        <v>339</v>
      </c>
      <c r="D21" s="49" t="s">
        <v>340</v>
      </c>
      <c r="E21" s="50" t="s">
        <v>341</v>
      </c>
    </row>
    <row r="22" customFormat="false" ht="34.5" hidden="false" customHeight="true" outlineLevel="0" collapsed="false">
      <c r="A22" s="46" t="s">
        <v>167</v>
      </c>
      <c r="B22" s="47" t="s">
        <v>342</v>
      </c>
      <c r="C22" s="48" t="s">
        <v>343</v>
      </c>
      <c r="D22" s="49" t="s">
        <v>344</v>
      </c>
      <c r="E22" s="50" t="s">
        <v>345</v>
      </c>
    </row>
    <row r="23" customFormat="false" ht="34.5" hidden="false" customHeight="true" outlineLevel="0" collapsed="false">
      <c r="A23" s="51" t="s">
        <v>168</v>
      </c>
      <c r="B23" s="52" t="s">
        <v>281</v>
      </c>
      <c r="C23" s="53" t="s">
        <v>346</v>
      </c>
      <c r="D23" s="54" t="s">
        <v>347</v>
      </c>
      <c r="E23" s="55" t="s">
        <v>348</v>
      </c>
    </row>
    <row r="24" customFormat="false" ht="34.5" hidden="false" customHeight="true" outlineLevel="0" collapsed="false">
      <c r="A24" s="51" t="s">
        <v>168</v>
      </c>
      <c r="B24" s="52" t="s">
        <v>281</v>
      </c>
      <c r="C24" s="53" t="s">
        <v>349</v>
      </c>
      <c r="D24" s="54" t="s">
        <v>350</v>
      </c>
      <c r="E24" s="55" t="s">
        <v>351</v>
      </c>
    </row>
    <row r="25" customFormat="false" ht="34.5" hidden="false" customHeight="true" outlineLevel="0" collapsed="false">
      <c r="A25" s="51" t="s">
        <v>169</v>
      </c>
      <c r="B25" s="52" t="s">
        <v>281</v>
      </c>
      <c r="C25" s="53" t="s">
        <v>352</v>
      </c>
      <c r="D25" s="54" t="s">
        <v>353</v>
      </c>
      <c r="E25" s="55" t="s">
        <v>307</v>
      </c>
    </row>
  </sheetData>
  <mergeCells count="1">
    <mergeCell ref="A1:E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2026-05-03T16:00:29Z</dcterms:created>
  <dc:creator>openpyxl</dc:creator>
  <dc:description/>
  <dc:language>en-US</dc:language>
  <cp:lastModifiedBy/>
  <dcterms:modified xsi:type="dcterms:W3CDTF">2026-05-03T16:00:29Z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