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xl/_rels/workbook.xml.rels" ContentType="application/vnd.openxmlformats-package.relationships+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sharedStrings.xml" ContentType="application/vnd.openxmlformats-officedocument.spreadsheetml.sharedStrings+xml"/>
  <Override PartName="/_rels/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MASTER_INPUTS" sheetId="1" state="visible" r:id="rId3"/>
    <sheet name="LCC_TEMPLATE" sheetId="2" state="visible" r:id="rId4"/>
    <sheet name="SEZONA_UTILIZACIA" sheetId="3" state="visible" r:id="rId5"/>
    <sheet name="ASSET_OPS_BILLING" sheetId="4" state="visible" r:id="rId6"/>
    <sheet name="KONTRIBUCIA" sheetId="5" state="visible" r:id="rId7"/>
    <sheet name="FLEET_SUMMARY" sheetId="6" state="visible" r:id="rId8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<sst xmlns="http://schemas.openxmlformats.org/spreadsheetml/2006/main" count="284" uniqueCount="205">
  <si>
    <t xml:space="preserve">⚙  AGRO PERFORMANCE LINKA — MASTER INPUTS</t>
  </si>
  <si>
    <t xml:space="preserve">Vstupné parametre strojov  |  Modrá = input  |  Sivá = výpočet  |  Verzia 1.0</t>
  </si>
  <si>
    <t xml:space="preserve">Stroj / Zariadenie</t>
  </si>
  <si>
    <t xml:space="preserve">Linka</t>
  </si>
  <si>
    <t xml:space="preserve">Ser. číslo</t>
  </si>
  <si>
    <t xml:space="preserve">OC bez DPH
(EUR)</t>
  </si>
  <si>
    <t xml:space="preserve">Zľava
(%)</t>
  </si>
  <si>
    <t xml:space="preserve">Abs. zľava
(EUR)</t>
  </si>
  <si>
    <t xml:space="preserve">OC po zľave
(EUR)</t>
  </si>
  <si>
    <t xml:space="preserve">Výkon
(ha/hod alebo t/hod)</t>
  </si>
  <si>
    <t xml:space="preserve">M.J.
výkonu</t>
  </si>
  <si>
    <t xml:space="preserve">Hod/deň
práce</t>
  </si>
  <si>
    <t xml:space="preserve">Výkon
denný</t>
  </si>
  <si>
    <t xml:space="preserve">M.J.
denný</t>
  </si>
  <si>
    <t xml:space="preserve">Lifecycle
horizont (r)</t>
  </si>
  <si>
    <t xml:space="preserve">Zostat.
hodnota %</t>
  </si>
  <si>
    <t xml:space="preserve">Celk. výkon
životnosť</t>
  </si>
  <si>
    <t xml:space="preserve">Výkonový
ordpis EUR/MJ</t>
  </si>
  <si>
    <t xml:space="preserve">Odpis
EUR/hod</t>
  </si>
  <si>
    <t xml:space="preserve">Poznámka</t>
  </si>
  <si>
    <t xml:space="preserve">CLAAS JAGUAR 1100</t>
  </si>
  <si>
    <t xml:space="preserve">SENÁŽ/SILÁŽ</t>
  </si>
  <si>
    <t xml:space="preserve">C6BJTSDS</t>
  </si>
  <si>
    <t xml:space="preserve">t/hod</t>
  </si>
  <si>
    <t xml:space="preserve">CLAAS PICK-UP 3000</t>
  </si>
  <si>
    <t xml:space="preserve">SENÁŽ</t>
  </si>
  <si>
    <t xml:space="preserve">CLAAS DIRECT DISC 8400</t>
  </si>
  <si>
    <t xml:space="preserve">PRIAMY ZBER</t>
  </si>
  <si>
    <t xml:space="preserve">ha/hod</t>
  </si>
  <si>
    <t xml:space="preserve">CLAAS ORBIS 9000</t>
  </si>
  <si>
    <t xml:space="preserve">SILÁŽ/KUKURICA</t>
  </si>
  <si>
    <t xml:space="preserve">CFU8GGHN</t>
  </si>
  <si>
    <t xml:space="preserve">VOLVO FH540</t>
  </si>
  <si>
    <t xml:space="preserve">LOGISTIKA</t>
  </si>
  <si>
    <t xml:space="preserve">hod</t>
  </si>
  <si>
    <t xml:space="preserve">KNAPEN K200 (70m³)</t>
  </si>
  <si>
    <t xml:space="preserve">CLAAS TORION 1913 (1)</t>
  </si>
  <si>
    <t xml:space="preserve">OPS</t>
  </si>
  <si>
    <t xml:space="preserve">CLAAS TORION 1913 (2)</t>
  </si>
  <si>
    <t xml:space="preserve">JOHN DEERE 8R 410e (1)</t>
  </si>
  <si>
    <t xml:space="preserve">SEJBA/MULČ</t>
  </si>
  <si>
    <t xml:space="preserve">JOHN DEERE 8R 410e (2)</t>
  </si>
  <si>
    <t xml:space="preserve">VÄDERSTAD TEMPO L16 (1)</t>
  </si>
  <si>
    <t xml:space="preserve">SEJBA</t>
  </si>
  <si>
    <t xml:space="preserve">VÄDERSTAD TEMPO L16 (2)</t>
  </si>
  <si>
    <t xml:space="preserve">KRONE BigPack 1290 HDP II VC (1)</t>
  </si>
  <si>
    <t xml:space="preserve">LISOVANIE</t>
  </si>
  <si>
    <t xml:space="preserve">bal/hod</t>
  </si>
  <si>
    <t xml:space="preserve">KRONE BigPack 1290 HDP II VC (2)</t>
  </si>
  <si>
    <t xml:space="preserve">KRONE BIG M 450 CV</t>
  </si>
  <si>
    <t xml:space="preserve">PÖTTINGER HIT 8.91 (tedder)</t>
  </si>
  <si>
    <t xml:space="preserve">📊  LIFE CYCLE COST — ŠABLÓNA NA STROJ</t>
  </si>
  <si>
    <t xml:space="preserve">① IDENTIFIKÁCIA STROJA</t>
  </si>
  <si>
    <t xml:space="preserve">SENÁŽ / SILÁŽ</t>
  </si>
  <si>
    <t xml:space="preserve">Sériové číslo</t>
  </si>
  <si>
    <t xml:space="preserve">Rok obstarania</t>
  </si>
  <si>
    <t xml:space="preserve">② OBSTARANIE &amp; ODPIS</t>
  </si>
  <si>
    <t xml:space="preserve">Obstarávacia cena (bez DPH)</t>
  </si>
  <si>
    <t xml:space="preserve">Zľava (%)</t>
  </si>
  <si>
    <t xml:space="preserve">Absolútna zľava (EUR)</t>
  </si>
  <si>
    <t xml:space="preserve">OC po zľave</t>
  </si>
  <si>
    <t xml:space="preserve">Zostatková hodnota (%)</t>
  </si>
  <si>
    <t xml:space="preserve">Zostatková hodnota (EUR)</t>
  </si>
  <si>
    <t xml:space="preserve">Odpísateľná suma</t>
  </si>
  <si>
    <t xml:space="preserve">Lifecycle horizont (roky)</t>
  </si>
  <si>
    <t xml:space="preserve">Výkon stroja (ha/hod alebo t/hod)</t>
  </si>
  <si>
    <t xml:space="preserve">MJ výkonu</t>
  </si>
  <si>
    <t xml:space="preserve">Celkový výkon za životnosť (MJ)</t>
  </si>
  <si>
    <t xml:space="preserve">Výkonový odpis (EUR/MJ)</t>
  </si>
  <si>
    <t xml:space="preserve">Výkonový odpis (EUR/hod)</t>
  </si>
  <si>
    <t xml:space="preserve">③ LCC — PREVÁDZKOVÉ NÁKLADY (ročné a na hod / MJ)</t>
  </si>
  <si>
    <t xml:space="preserve">Nákladová položka</t>
  </si>
  <si>
    <t xml:space="preserve">Základ výpočtu</t>
  </si>
  <si>
    <t xml:space="preserve">Ročná suma (EUR)</t>
  </si>
  <si>
    <t xml:space="preserve">EUR/hod</t>
  </si>
  <si>
    <t xml:space="preserve">EUR/MJ</t>
  </si>
  <si>
    <t xml:space="preserve">% z OC</t>
  </si>
  <si>
    <t xml:space="preserve">Poznámka / parameter</t>
  </si>
  <si>
    <t xml:space="preserve">▸ Hodiny za rok (utilizácia)</t>
  </si>
  <si>
    <t xml:space="preserve">Výkonový odpis</t>
  </si>
  <si>
    <t xml:space="preserve">→ z ② vyššie</t>
  </si>
  <si>
    <t xml:space="preserve">výkonový odpis/hod × hod/rok</t>
  </si>
  <si>
    <t xml:space="preserve">Servis &amp; údržba</t>
  </si>
  <si>
    <t xml:space="preserve">% z OC (parameter)</t>
  </si>
  <si>
    <t xml:space="preserve">Opotrebiteľné diely</t>
  </si>
  <si>
    <t xml:space="preserve">EUR/hod (parameter)</t>
  </si>
  <si>
    <t xml:space="preserve">Pohonné hmoty</t>
  </si>
  <si>
    <t xml:space="preserve">zo SEZONA_UTIL sheetu</t>
  </si>
  <si>
    <t xml:space="preserve">Mzda — fixná časť</t>
  </si>
  <si>
    <t xml:space="preserve">fixná mzda/rok (parameter)</t>
  </si>
  <si>
    <t xml:space="preserve">Mzda — variabilná</t>
  </si>
  <si>
    <t xml:space="preserve">EUR/hod × hod/rok</t>
  </si>
  <si>
    <t xml:space="preserve">Poistenie</t>
  </si>
  <si>
    <t xml:space="preserve">% z OC/rok (parameter)</t>
  </si>
  <si>
    <t xml:space="preserve">Daň z motorového vozidla</t>
  </si>
  <si>
    <t xml:space="preserve">EUR/rok (parameter)</t>
  </si>
  <si>
    <t xml:space="preserve">Úrokový náklad</t>
  </si>
  <si>
    <t xml:space="preserve">priemer.zostatková × úrok % /rok</t>
  </si>
  <si>
    <t xml:space="preserve">CELKOVÉ LCC / rok</t>
  </si>
  <si>
    <t xml:space="preserve">📅  SEZÓNA &amp; UTILIZÁCIA — SCENÁRE</t>
  </si>
  <si>
    <t xml:space="preserve">① SEZÓNA — PRACOVNÉ DNI A HODINY PER MESIAC</t>
  </si>
  <si>
    <t xml:space="preserve">Stroj / Parameter</t>
  </si>
  <si>
    <t xml:space="preserve">Jan</t>
  </si>
  <si>
    <t xml:space="preserve">Feb</t>
  </si>
  <si>
    <t xml:space="preserve">Mar</t>
  </si>
  <si>
    <t xml:space="preserve">Apr</t>
  </si>
  <si>
    <t xml:space="preserve">Máj</t>
  </si>
  <si>
    <t xml:space="preserve">Jún</t>
  </si>
  <si>
    <t xml:space="preserve">Júl</t>
  </si>
  <si>
    <t xml:space="preserve">Aug</t>
  </si>
  <si>
    <t xml:space="preserve">Sep</t>
  </si>
  <si>
    <t xml:space="preserve">Okt</t>
  </si>
  <si>
    <t xml:space="preserve">Nov</t>
  </si>
  <si>
    <t xml:space="preserve">Dec</t>
  </si>
  <si>
    <t xml:space="preserve">SPOLU hod/rok</t>
  </si>
  <si>
    <t xml:space="preserve">Využitie %
(vs. 3000h max)</t>
  </si>
  <si>
    <t xml:space="preserve">KRONE BigPack 1290 (1)</t>
  </si>
  <si>
    <t xml:space="preserve">JOHN DEERE 8R 410e</t>
  </si>
  <si>
    <t xml:space="preserve">VÄDERSTAD TEMPO L16</t>
  </si>
  <si>
    <t xml:space="preserve">CLAAS TORION 1913</t>
  </si>
  <si>
    <t xml:space="preserve">② SCENÁRE UTILIZÁCIE (BASE / OPTIMISTIC / PESSIMISTIC)</t>
  </si>
  <si>
    <t xml:space="preserve">Stroj</t>
  </si>
  <si>
    <t xml:space="preserve">PESIMISTICKÝ
(hod/rok)</t>
  </si>
  <si>
    <t xml:space="preserve">BASE CASE
(hod/rok)</t>
  </si>
  <si>
    <t xml:space="preserve">OPTIMISTICKÝ
(hod/rok)</t>
  </si>
  <si>
    <t xml:space="preserve">LCC EUR/rok
(BASE)</t>
  </si>
  <si>
    <t xml:space="preserve">LCC EUR/hod
(BASE)</t>
  </si>
  <si>
    <t xml:space="preserve">Break-even
cena (EUR/MJ)</t>
  </si>
  <si>
    <t xml:space="preserve">→ z LCC_TEMPLATE</t>
  </si>
  <si>
    <t xml:space="preserve">🏢  ASSET Co → OPS Co — FAKTURÁCIA PRENÁJMU</t>
  </si>
  <si>
    <t xml:space="preserve">① ŠTRUKTÚRA — FIX + VARIABILNÁ ZLOŽKA PRENÁJMU</t>
  </si>
  <si>
    <t xml:space="preserve">Asset Co vlastní stroje a fakturuje OPS Co prenájom vo forme:
  FIX = pokrytie odpisu + poistenie + daň + úrok  (EUR/mesiac)
  VARIABILNÁ = servis + diely + PHM  (EUR/hod skutočne odpracovaných)</t>
  </si>
  <si>
    <t xml:space="preserve">Fix nájom
(EUR/mes)</t>
  </si>
  <si>
    <t xml:space="preserve">Variabil.
sadzba (EUR/hod)</t>
  </si>
  <si>
    <t xml:space="preserve">Plánov.
hod/mes</t>
  </si>
  <si>
    <t xml:space="preserve">Variabil.
cel. (EUR/mes)</t>
  </si>
  <si>
    <t xml:space="preserve">CELKOM
(EUR/mes)</t>
  </si>
  <si>
    <t xml:space="preserve">CELKOM
(EUR/rok)</t>
  </si>
  <si>
    <t xml:space="preserve">LCC pokrytie
(%)</t>
  </si>
  <si>
    <t xml:space="preserve">→ ručne z LCC sheet</t>
  </si>
  <si>
    <t xml:space="preserve">KRONE BigPack (1)</t>
  </si>
  <si>
    <t xml:space="preserve">KRONE BigPack (2)</t>
  </si>
  <si>
    <t xml:space="preserve">KNAPEN K200</t>
  </si>
  <si>
    <t xml:space="preserve">CELKOVÝ NÁJOM — FLEET</t>
  </si>
  <si>
    <t xml:space="preserve">💰  KONTRIBUČNÁ KALKULÁCIA — CENA SLUŽBY vs. LCC</t>
  </si>
  <si>
    <t xml:space="preserve">① KONTRIBÚCIA NA VÝKON (EUR/ha, EUR/t, EUR/hod)</t>
  </si>
  <si>
    <t xml:space="preserve">Linka / Práca</t>
  </si>
  <si>
    <t xml:space="preserve">MJ</t>
  </si>
  <si>
    <t xml:space="preserve">Predajná
cena (EUR/MJ)</t>
  </si>
  <si>
    <t xml:space="preserve">LCC náklad
(EUR/MJ)</t>
  </si>
  <si>
    <t xml:space="preserve">Priama mzda
(EUR/MJ)</t>
  </si>
  <si>
    <t xml:space="preserve">PHM
(EUR/MJ)</t>
  </si>
  <si>
    <t xml:space="preserve">Opravy
(EUR/MJ)</t>
  </si>
  <si>
    <t xml:space="preserve">KONTRIBÚCIA
(EUR/MJ)</t>
  </si>
  <si>
    <t xml:space="preserve">Kontrib.
marža %</t>
  </si>
  <si>
    <t xml:space="preserve">Plán. objem
(MJ/rok)</t>
  </si>
  <si>
    <t xml:space="preserve">Kontrib.
CELKOM/rok</t>
  </si>
  <si>
    <t xml:space="preserve">Kosenie — senáž</t>
  </si>
  <si>
    <t xml:space="preserve">ha</t>
  </si>
  <si>
    <t xml:space="preserve">Zber senáže (pickup)</t>
  </si>
  <si>
    <t xml:space="preserve">t</t>
  </si>
  <si>
    <t xml:space="preserve">Zber siláže (jaguar)</t>
  </si>
  <si>
    <t xml:space="preserve">Zber kukurice (orbis)</t>
  </si>
  <si>
    <t xml:space="preserve">Priamy zber (disc 8400)</t>
  </si>
  <si>
    <t xml:space="preserve">Presný výsev</t>
  </si>
  <si>
    <t xml:space="preserve">Lisovanie hranatých bal.</t>
  </si>
  <si>
    <t xml:space="preserve">bal</t>
  </si>
  <si>
    <t xml:space="preserve">Ukladanie + odvoz bal.</t>
  </si>
  <si>
    <t xml:space="preserve">Mulčovanie</t>
  </si>
  <si>
    <t xml:space="preserve">Transport (odvoz)</t>
  </si>
  <si>
    <t xml:space="preserve">t·km</t>
  </si>
  <si>
    <t xml:space="preserve">Rozmetanie hnoja</t>
  </si>
  <si>
    <t xml:space="preserve">CELKOVÁ KONTRIBÚCIA / ROK</t>
  </si>
  <si>
    <t xml:space="preserve">② ACTIVITY-BASED COST — ŠTRUKTÚRA PRIAMYCH NÁKLADOV</t>
  </si>
  <si>
    <t xml:space="preserve">ABC ŠTRUKTÚRA NÁKLADOV:
  FIXNÉ PRIAME:     odpis stroja, poistenie, daň z vozidla, lízing/úrok, fixná mzda operátora
  VARIABILNÉ PRIAME: PHM (l/hod × cena), opotrebiteľné diely (EUR/hod), opravy (EUR/hod),
                     variabilná mzda (EUR/hod alebo EUR/MJ)
  RÉŽIA (nepriame): správa Asset Co, IT/telemetria, poistenie budov, administratíva
  KONTRIBÚCIA = Tržba − Variabilné priame náklady
  HRUBÝ ZISK    = Tržba − Všetky priame náklady (fix+variabil)
  EBIT           = Hrubý zisk − Réžia</t>
  </si>
  <si>
    <t xml:space="preserve">🚜  AGRO PERFORMANCE LINKA — FLEET SUMMARY  |  JB VENTURES / SANAGRO</t>
  </si>
  <si>
    <t xml:space="preserve">CELKOVÁ HODNOTA FLÓTY &amp; NÁKLADY</t>
  </si>
  <si>
    <t xml:space="preserve">Parameter</t>
  </si>
  <si>
    <t xml:space="preserve">Hodnota</t>
  </si>
  <si>
    <t xml:space="preserve">Jednotka</t>
  </si>
  <si>
    <t xml:space="preserve">Počet strojov v modeli</t>
  </si>
  <si>
    <t xml:space="preserve">ks</t>
  </si>
  <si>
    <t xml:space="preserve">Celková OC flóty (bez DPH)</t>
  </si>
  <si>
    <t xml:space="preserve">EUR</t>
  </si>
  <si>
    <t xml:space="preserve">obstarávacia cena</t>
  </si>
  <si>
    <t xml:space="preserve">Celková OC po zľavách</t>
  </si>
  <si>
    <t xml:space="preserve">po zľavách</t>
  </si>
  <si>
    <t xml:space="preserve">Fleet Asset Co nájom/mes (plán)</t>
  </si>
  <si>
    <t xml:space="preserve">EUR/mes</t>
  </si>
  <si>
    <t xml:space="preserve">fix+variabil</t>
  </si>
  <si>
    <t xml:space="preserve">Fleet Asset Co nájom/rok (plán)</t>
  </si>
  <si>
    <t xml:space="preserve">EUR/rok</t>
  </si>
  <si>
    <t xml:space="preserve">Celková kontribúcia/rok</t>
  </si>
  <si>
    <t xml:space="preserve">pri plánovaných objemoch</t>
  </si>
  <si>
    <t xml:space="preserve">LEGENDA — FAREBNÉ KÓDOVANIE</t>
  </si>
  <si>
    <t xml:space="preserve">Modrá bunka</t>
  </si>
  <si>
    <t xml:space="preserve">INPUT — hodnota, ktorú zadávaš / meníš</t>
  </si>
  <si>
    <t xml:space="preserve">Sivá bunka</t>
  </si>
  <si>
    <t xml:space="preserve">VÝPOČET — formula, nemeniť ručne</t>
  </si>
  <si>
    <t xml:space="preserve">Žltá bunka</t>
  </si>
  <si>
    <t xml:space="preserve">PARAMETER / PREDPOKLAD — skontroluj, uprav podľa skutočnosti</t>
  </si>
  <si>
    <t xml:space="preserve">Zelená kontr.</t>
  </si>
  <si>
    <t xml:space="preserve">Pozitívna kontribúcia (cena &gt; náklad)</t>
  </si>
  <si>
    <t xml:space="preserve">Červená kontr.</t>
  </si>
  <si>
    <t xml:space="preserve">Záporná kontribúcia — pod bodom zlomu</t>
  </si>
</sst>
</file>

<file path=xl/styles.xml><?xml version="1.0" encoding="utf-8"?>
<styleSheet xmlns="http://schemas.openxmlformats.org/spreadsheetml/2006/main">
  <numFmts count="10">
    <numFmt numFmtId="164" formatCode="General"/>
    <numFmt numFmtId="165" formatCode="#,##0&quot; €&quot;;\(#,##0&quot; €)&quot;;\-"/>
    <numFmt numFmtId="166" formatCode="0.00%"/>
    <numFmt numFmtId="167" formatCode="#,##0.0"/>
    <numFmt numFmtId="168" formatCode="#,##0"/>
    <numFmt numFmtId="169" formatCode="#,##0.0000&quot; €/MJ&quot;"/>
    <numFmt numFmtId="170" formatCode="#,##0.00&quot; €/hod&quot;"/>
    <numFmt numFmtId="171" formatCode="#,##0.0&quot; hod&quot;"/>
    <numFmt numFmtId="172" formatCode="#,##0.0&quot; l/hod&quot;"/>
    <numFmt numFmtId="173" formatCode="#,##0.00&quot; €&quot;;\(#,##0.00&quot; €)&quot;;\-"/>
  </numFmts>
  <fonts count="17">
    <font>
      <sz val="11"/>
      <color theme="1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b val="true"/>
      <sz val="14"/>
      <color rgb="FFFFFFFF"/>
      <name val="Calibri"/>
      <family val="0"/>
      <charset val="1"/>
    </font>
    <font>
      <i val="true"/>
      <sz val="9"/>
      <color rgb="FF666666"/>
      <name val="Calibri"/>
      <family val="0"/>
      <charset val="1"/>
    </font>
    <font>
      <b val="true"/>
      <sz val="9"/>
      <color rgb="FFFFFFFF"/>
      <name val="Calibri"/>
      <family val="0"/>
      <charset val="1"/>
    </font>
    <font>
      <b val="true"/>
      <sz val="10"/>
      <color rgb="FF000000"/>
      <name val="Calibri"/>
      <family val="0"/>
      <charset val="1"/>
    </font>
    <font>
      <sz val="10"/>
      <color rgb="FF000000"/>
      <name val="Calibri"/>
      <family val="0"/>
      <charset val="1"/>
    </font>
    <font>
      <sz val="10"/>
      <color rgb="FF0000AA"/>
      <name val="Calibri"/>
      <family val="0"/>
      <charset val="1"/>
    </font>
    <font>
      <sz val="10"/>
      <color rgb="FF333333"/>
      <name val="Calibri"/>
      <family val="0"/>
      <charset val="1"/>
    </font>
    <font>
      <b val="true"/>
      <sz val="13"/>
      <color rgb="FFFFFFFF"/>
      <name val="Calibri"/>
      <family val="0"/>
      <charset val="1"/>
    </font>
    <font>
      <b val="true"/>
      <sz val="10"/>
      <color rgb="FFFFFFFF"/>
      <name val="Calibri"/>
      <family val="0"/>
      <charset val="1"/>
    </font>
    <font>
      <b val="true"/>
      <sz val="10"/>
      <name val="Calibri"/>
      <family val="0"/>
      <charset val="1"/>
    </font>
    <font>
      <i val="true"/>
      <sz val="9"/>
      <color rgb="FF444444"/>
      <name val="Calibri"/>
      <family val="0"/>
      <charset val="1"/>
    </font>
    <font>
      <b val="true"/>
      <sz val="11"/>
      <name val="Calibri"/>
      <family val="0"/>
      <charset val="1"/>
    </font>
    <font>
      <sz val="9"/>
      <color rgb="FF333333"/>
      <name val="Calibri"/>
      <family val="0"/>
      <charset val="1"/>
    </font>
  </fonts>
  <fills count="12">
    <fill>
      <patternFill patternType="none"/>
    </fill>
    <fill>
      <patternFill patternType="gray125"/>
    </fill>
    <fill>
      <patternFill patternType="solid">
        <fgColor rgb="FF1A2332"/>
        <bgColor rgb="FF333333"/>
      </patternFill>
    </fill>
    <fill>
      <patternFill patternType="solid">
        <fgColor rgb="FFF0F2F5"/>
        <bgColor rgb="FFE8F5E9"/>
      </patternFill>
    </fill>
    <fill>
      <patternFill patternType="solid">
        <fgColor rgb="FF40916C"/>
        <bgColor rgb="FF2D6A4F"/>
      </patternFill>
    </fill>
    <fill>
      <patternFill patternType="solid">
        <fgColor rgb="FFFFFFFF"/>
        <bgColor rgb="FFF0F2F5"/>
      </patternFill>
    </fill>
    <fill>
      <patternFill patternType="solid">
        <fgColor rgb="FFDBE9FF"/>
        <bgColor rgb="FFE8F5E9"/>
      </patternFill>
    </fill>
    <fill>
      <patternFill patternType="solid">
        <fgColor rgb="FF2D6A4F"/>
        <bgColor rgb="FF444444"/>
      </patternFill>
    </fill>
    <fill>
      <patternFill patternType="solid">
        <fgColor rgb="FFD8F3DC"/>
        <bgColor rgb="FFE8F5E9"/>
      </patternFill>
    </fill>
    <fill>
      <patternFill patternType="solid">
        <fgColor rgb="FFFFF3CD"/>
        <bgColor rgb="FFFFEBEE"/>
      </patternFill>
    </fill>
    <fill>
      <patternFill patternType="solid">
        <fgColor rgb="FFE8F5E9"/>
        <bgColor rgb="FFF0F2F5"/>
      </patternFill>
    </fill>
    <fill>
      <patternFill patternType="solid">
        <fgColor rgb="FFFFEBEE"/>
        <bgColor rgb="FFF0F2F5"/>
      </patternFill>
    </fill>
  </fills>
  <borders count="6">
    <border diagonalUp="false" diagonalDown="false">
      <left/>
      <right/>
      <top/>
      <bottom/>
      <diagonal/>
    </border>
    <border diagonalUp="false" diagonalDown="false">
      <left style="medium">
        <color rgb="FF1A2332"/>
      </left>
      <right/>
      <top style="medium">
        <color rgb="FF1A2332"/>
      </top>
      <bottom style="medium">
        <color rgb="FF1A2332"/>
      </bottom>
      <diagonal/>
    </border>
    <border diagonalUp="false" diagonalDown="false">
      <left style="thin">
        <color rgb="FFD0D5DD"/>
      </left>
      <right style="thin">
        <color rgb="FFD0D5DD"/>
      </right>
      <top style="thin">
        <color rgb="FFD0D5DD"/>
      </top>
      <bottom style="thin">
        <color rgb="FFD0D5DD"/>
      </bottom>
      <diagonal/>
    </border>
    <border diagonalUp="false" diagonalDown="false">
      <left style="thin">
        <color rgb="FFD0D5DD"/>
      </left>
      <right/>
      <top style="thin">
        <color rgb="FFD0D5DD"/>
      </top>
      <bottom style="thin">
        <color rgb="FFD0D5DD"/>
      </bottom>
      <diagonal/>
    </border>
    <border diagonalUp="false" diagonalDown="false">
      <left style="medium">
        <color rgb="FF1A2332"/>
      </left>
      <right style="medium">
        <color rgb="FF1A2332"/>
      </right>
      <top style="medium">
        <color rgb="FF1A2332"/>
      </top>
      <bottom style="medium">
        <color rgb="FF1A2332"/>
      </bottom>
      <diagonal/>
    </border>
    <border diagonalUp="false" diagonalDown="false">
      <left style="thin">
        <color rgb="FFD0D5DD"/>
      </left>
      <right/>
      <top style="thin">
        <color rgb="FFD0D5DD"/>
      </top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0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4" fillId="2" borderId="1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5" fillId="3" borderId="0" xfId="0" applyFont="true" applyBorder="true" applyAlignment="true" applyProtection="false">
      <alignment horizontal="left" vertical="center" textRotation="0" wrapText="false" indent="1" shrinkToFit="false"/>
      <protection locked="true" hidden="false"/>
    </xf>
    <xf numFmtId="164" fontId="6" fillId="4" borderId="2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7" fillId="5" borderId="2" xfId="0" applyFont="true" applyBorder="true" applyAlignment="true" applyProtection="false">
      <alignment horizontal="left" vertical="center" textRotation="0" wrapText="false" indent="0" shrinkToFit="false"/>
      <protection locked="true" hidden="false"/>
    </xf>
    <xf numFmtId="164" fontId="8" fillId="5" borderId="2" xfId="0" applyFont="true" applyBorder="true" applyAlignment="true" applyProtection="false">
      <alignment horizontal="left" vertical="center" textRotation="0" wrapText="false" indent="0" shrinkToFit="false"/>
      <protection locked="true" hidden="false"/>
    </xf>
    <xf numFmtId="165" fontId="9" fillId="6" borderId="2" xfId="0" applyFont="true" applyBorder="true" applyAlignment="true" applyProtection="false">
      <alignment horizontal="right" vertical="center" textRotation="0" wrapText="false" indent="0" shrinkToFit="false"/>
      <protection locked="true" hidden="false"/>
    </xf>
    <xf numFmtId="166" fontId="9" fillId="6" borderId="2" xfId="0" applyFont="true" applyBorder="true" applyAlignment="true" applyProtection="false">
      <alignment horizontal="right" vertical="center" textRotation="0" wrapText="false" indent="0" shrinkToFit="false"/>
      <protection locked="true" hidden="false"/>
    </xf>
    <xf numFmtId="165" fontId="8" fillId="3" borderId="2" xfId="0" applyFont="true" applyBorder="true" applyAlignment="true" applyProtection="false">
      <alignment horizontal="right" vertical="center" textRotation="0" wrapText="false" indent="0" shrinkToFit="false"/>
      <protection locked="true" hidden="false"/>
    </xf>
    <xf numFmtId="167" fontId="9" fillId="6" borderId="2" xfId="0" applyFont="true" applyBorder="true" applyAlignment="true" applyProtection="false">
      <alignment horizontal="right" vertical="center" textRotation="0" wrapText="false" indent="0" shrinkToFit="false"/>
      <protection locked="true" hidden="false"/>
    </xf>
    <xf numFmtId="167" fontId="8" fillId="3" borderId="2" xfId="0" applyFont="true" applyBorder="true" applyAlignment="true" applyProtection="false">
      <alignment horizontal="right" vertical="center" textRotation="0" wrapText="false" indent="0" shrinkToFit="false"/>
      <protection locked="true" hidden="false"/>
    </xf>
    <xf numFmtId="164" fontId="10" fillId="5" borderId="2" xfId="0" applyFont="true" applyBorder="true" applyAlignment="true" applyProtection="false">
      <alignment horizontal="left" vertical="center" textRotation="0" wrapText="false" indent="0" shrinkToFit="false"/>
      <protection locked="true" hidden="false"/>
    </xf>
    <xf numFmtId="168" fontId="9" fillId="6" borderId="2" xfId="0" applyFont="true" applyBorder="true" applyAlignment="true" applyProtection="false">
      <alignment horizontal="right" vertical="center" textRotation="0" wrapText="false" indent="0" shrinkToFit="false"/>
      <protection locked="true" hidden="false"/>
    </xf>
    <xf numFmtId="168" fontId="8" fillId="3" borderId="2" xfId="0" applyFont="true" applyBorder="true" applyAlignment="true" applyProtection="false">
      <alignment horizontal="right" vertical="center" textRotation="0" wrapText="false" indent="0" shrinkToFit="false"/>
      <protection locked="true" hidden="false"/>
    </xf>
    <xf numFmtId="169" fontId="8" fillId="3" borderId="2" xfId="0" applyFont="true" applyBorder="true" applyAlignment="true" applyProtection="false">
      <alignment horizontal="right" vertical="center" textRotation="0" wrapText="false" indent="0" shrinkToFit="false"/>
      <protection locked="true" hidden="false"/>
    </xf>
    <xf numFmtId="170" fontId="8" fillId="3" borderId="2" xfId="0" applyFont="true" applyBorder="true" applyAlignment="true" applyProtection="false">
      <alignment horizontal="right" vertical="center" textRotation="0" wrapText="false" indent="0" shrinkToFit="false"/>
      <protection locked="true" hidden="false"/>
    </xf>
    <xf numFmtId="164" fontId="11" fillId="2" borderId="1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12" fillId="7" borderId="3" xfId="0" applyFont="true" applyBorder="true" applyAlignment="true" applyProtection="false">
      <alignment horizontal="left" vertical="center" textRotation="0" wrapText="false" indent="1" shrinkToFit="false"/>
      <protection locked="true" hidden="false"/>
    </xf>
    <xf numFmtId="164" fontId="9" fillId="6" borderId="2" xfId="0" applyFont="true" applyBorder="true" applyAlignment="true" applyProtection="false">
      <alignment horizontal="right" vertical="center" textRotation="0" wrapText="false" indent="0" shrinkToFit="false"/>
      <protection locked="true" hidden="false"/>
    </xf>
    <xf numFmtId="164" fontId="9" fillId="6" borderId="2" xfId="0" applyFont="true" applyBorder="true" applyAlignment="true" applyProtection="false">
      <alignment horizontal="left" vertical="center" textRotation="0" wrapText="false" indent="0" shrinkToFit="false"/>
      <protection locked="true" hidden="false"/>
    </xf>
    <xf numFmtId="171" fontId="9" fillId="6" borderId="2" xfId="0" applyFont="true" applyBorder="true" applyAlignment="true" applyProtection="false">
      <alignment horizontal="right" vertical="center" textRotation="0" wrapText="false" indent="0" shrinkToFit="false"/>
      <protection locked="true" hidden="false"/>
    </xf>
    <xf numFmtId="164" fontId="0" fillId="3" borderId="2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6" fontId="8" fillId="3" borderId="2" xfId="0" applyFont="true" applyBorder="true" applyAlignment="true" applyProtection="false">
      <alignment horizontal="right" vertical="center" textRotation="0" wrapText="false" indent="0" shrinkToFit="false"/>
      <protection locked="true" hidden="false"/>
    </xf>
    <xf numFmtId="170" fontId="9" fillId="6" borderId="2" xfId="0" applyFont="true" applyBorder="true" applyAlignment="true" applyProtection="false">
      <alignment horizontal="right" vertical="center" textRotation="0" wrapText="false" indent="0" shrinkToFit="false"/>
      <protection locked="true" hidden="false"/>
    </xf>
    <xf numFmtId="172" fontId="9" fillId="6" borderId="2" xfId="0" applyFont="true" applyBorder="true" applyAlignment="true" applyProtection="false">
      <alignment horizontal="right" vertical="center" textRotation="0" wrapText="false" indent="0" shrinkToFit="false"/>
      <protection locked="true" hidden="false"/>
    </xf>
    <xf numFmtId="164" fontId="12" fillId="2" borderId="1" xfId="0" applyFont="true" applyBorder="true" applyAlignment="true" applyProtection="false">
      <alignment horizontal="left" vertical="center" textRotation="0" wrapText="false" indent="1" shrinkToFit="false"/>
      <protection locked="true" hidden="false"/>
    </xf>
    <xf numFmtId="165" fontId="13" fillId="8" borderId="4" xfId="0" applyFont="true" applyBorder="true" applyAlignment="true" applyProtection="false">
      <alignment horizontal="right" vertical="center" textRotation="0" wrapText="false" indent="0" shrinkToFit="false"/>
      <protection locked="true" hidden="false"/>
    </xf>
    <xf numFmtId="170" fontId="13" fillId="8" borderId="2" xfId="0" applyFont="true" applyBorder="true" applyAlignment="true" applyProtection="false">
      <alignment horizontal="right" vertical="center" textRotation="0" wrapText="false" indent="0" shrinkToFit="false"/>
      <protection locked="true" hidden="false"/>
    </xf>
    <xf numFmtId="166" fontId="8" fillId="8" borderId="2" xfId="0" applyFont="true" applyBorder="true" applyAlignment="true" applyProtection="false">
      <alignment horizontal="right" vertical="center" textRotation="0" wrapText="false" indent="0" shrinkToFit="false"/>
      <protection locked="true" hidden="false"/>
    </xf>
    <xf numFmtId="171" fontId="8" fillId="3" borderId="2" xfId="0" applyFont="true" applyBorder="true" applyAlignment="true" applyProtection="false">
      <alignment horizontal="right" vertical="center" textRotation="0" wrapText="false" indent="0" shrinkToFit="false"/>
      <protection locked="true" hidden="false"/>
    </xf>
    <xf numFmtId="164" fontId="14" fillId="9" borderId="5" xfId="0" applyFont="true" applyBorder="true" applyAlignment="true" applyProtection="false">
      <alignment horizontal="left" vertical="top" textRotation="0" wrapText="true" indent="1" shrinkToFit="false"/>
      <protection locked="true" hidden="false"/>
    </xf>
    <xf numFmtId="173" fontId="9" fillId="6" borderId="2" xfId="0" applyFont="true" applyBorder="true" applyAlignment="true" applyProtection="false">
      <alignment horizontal="right" vertical="center" textRotation="0" wrapText="false" indent="0" shrinkToFit="false"/>
      <protection locked="true" hidden="false"/>
    </xf>
    <xf numFmtId="173" fontId="8" fillId="10" borderId="2" xfId="0" applyFont="true" applyBorder="true" applyAlignment="true" applyProtection="false">
      <alignment horizontal="right" vertical="center" textRotation="0" wrapText="false" indent="0" shrinkToFit="false"/>
      <protection locked="true" hidden="false"/>
    </xf>
    <xf numFmtId="165" fontId="15" fillId="8" borderId="4" xfId="0" applyFont="true" applyBorder="true" applyAlignment="true" applyProtection="false">
      <alignment horizontal="right" vertical="center" textRotation="0" wrapText="false" indent="0" shrinkToFit="false"/>
      <protection locked="true" hidden="false"/>
    </xf>
    <xf numFmtId="164" fontId="16" fillId="9" borderId="5" xfId="0" applyFont="true" applyBorder="true" applyAlignment="true" applyProtection="false">
      <alignment horizontal="left" vertical="top" textRotation="0" wrapText="true" indent="1" shrinkToFit="false"/>
      <protection locked="true" hidden="false"/>
    </xf>
    <xf numFmtId="164" fontId="0" fillId="6" borderId="2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8" fillId="5" borderId="3" xfId="0" applyFont="true" applyBorder="true" applyAlignment="true" applyProtection="false">
      <alignment horizontal="left" vertical="center" textRotation="0" wrapText="false" indent="0" shrinkToFit="false"/>
      <protection locked="true" hidden="false"/>
    </xf>
    <xf numFmtId="164" fontId="0" fillId="9" borderId="2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10" borderId="2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11" borderId="2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AA"/>
      <rgbColor rgb="FF808000"/>
      <rgbColor rgb="FF800080"/>
      <rgbColor rgb="FF2D6A4F"/>
      <rgbColor rgb="FFC0C0C0"/>
      <rgbColor rgb="FF808080"/>
      <rgbColor rgb="FF9999FF"/>
      <rgbColor rgb="FF993366"/>
      <rgbColor rgb="FFFFF3CD"/>
      <rgbColor rgb="FFE8F5E9"/>
      <rgbColor rgb="FF660066"/>
      <rgbColor rgb="FFFF8080"/>
      <rgbColor rgb="FF0066CC"/>
      <rgbColor rgb="FFD0D5DD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DBE9FF"/>
      <rgbColor rgb="FFD8F3DC"/>
      <rgbColor rgb="FFFFEBEE"/>
      <rgbColor rgb="FF95D5B2"/>
      <rgbColor rgb="FFFF99CC"/>
      <rgbColor rgb="FFCC99FF"/>
      <rgbColor rgb="FFF0F2F5"/>
      <rgbColor rgb="FF3366FF"/>
      <rgbColor rgb="FF33CCCC"/>
      <rgbColor rgb="FF99CC00"/>
      <rgbColor rgb="FFFFCC00"/>
      <rgbColor rgb="FFFF9900"/>
      <rgbColor rgb="FFFF6B35"/>
      <rgbColor rgb="FF666666"/>
      <rgbColor rgb="FF969696"/>
      <rgbColor rgb="FF003366"/>
      <rgbColor rgb="FF40916C"/>
      <rgbColor rgb="FF1A2332"/>
      <rgbColor rgb="FF1B4332"/>
      <rgbColor rgb="FF993300"/>
      <rgbColor rgb="FF993366"/>
      <rgbColor rgb="FF444444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worksheet" Target="worksheets/sheet1.xml"/><Relationship Id="rId4" Type="http://schemas.openxmlformats.org/officeDocument/2006/relationships/worksheet" Target="worksheets/sheet2.xml"/><Relationship Id="rId5" Type="http://schemas.openxmlformats.org/officeDocument/2006/relationships/worksheet" Target="worksheets/sheet3.xml"/><Relationship Id="rId6" Type="http://schemas.openxmlformats.org/officeDocument/2006/relationships/worksheet" Target="worksheets/sheet4.xml"/><Relationship Id="rId7" Type="http://schemas.openxmlformats.org/officeDocument/2006/relationships/worksheet" Target="worksheets/sheet5.xml"/><Relationship Id="rId8" Type="http://schemas.openxmlformats.org/officeDocument/2006/relationships/worksheet" Target="worksheets/sheet6.xml"/><Relationship Id="rId9" Type="http://schemas.openxmlformats.org/officeDocument/2006/relationships/sharedStrings" Target="sharedStrings.xml"/>
</Relationships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Office">
      <a:dk1>
        <a:srgbClr val="000000"/>
      </a:dk1>
      <a:lt1>
        <a:srgbClr val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itchFamily="0" charset="1"/>
        <a:ea typeface=""/>
        <a:cs typeface=""/>
      </a:majorFont>
      <a:minorFont>
        <a:latin typeface="Calibri" pitchFamily="0" charset="1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tint val="50000"/>
              </a:schemeClr>
            </a:gs>
            <a:gs pos="35000">
              <a:schemeClr val="phClr">
                <a:tint val="37000"/>
              </a:schemeClr>
            </a:gs>
            <a:gs pos="100000">
              <a:schemeClr val="phClr">
                <a:tint val="15000"/>
              </a:schemeClr>
            </a:gs>
          </a:gsLst>
          <a:lin ang="16200000" scaled="1"/>
          <a:tileRect l="0" t="0" r="0" b="0"/>
        </a:gradFill>
        <a:gradFill>
          <a:gsLst>
            <a:gs pos="0">
              <a:schemeClr val="phClr">
                <a:shade val="51000"/>
              </a:schemeClr>
            </a:gs>
            <a:gs pos="80000">
              <a:schemeClr val="phClr">
                <a:shade val="93000"/>
              </a:schemeClr>
            </a:gs>
            <a:gs pos="100000">
              <a:schemeClr val="phClr">
                <a:shade val="94000"/>
              </a:schemeClr>
            </a:gs>
          </a:gsLst>
          <a:lin ang="16200000" scaled="0"/>
          <a:tileRect l="0" t="0" r="0" b="0"/>
        </a:gradFill>
      </a:fillStyleLst>
      <a:lnStyleLst>
        <a:ln w="9525" cap="flat" cmpd="sng" algn="ctr">
          <a:prstDash val="solid"/>
        </a:ln>
        <a:ln w="25400" cap="flat" cmpd="sng" algn="ctr">
          <a:prstDash val="solid"/>
        </a:ln>
        <a:ln w="38100" cap="flat" cmpd="sng" algn="ctr">
          <a:prstDash val="solid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gradFill>
          <a:gsLst>
            <a:gs pos="0">
              <a:schemeClr val="phClr">
                <a:tint val="40000"/>
              </a:schemeClr>
            </a:gs>
            <a:gs pos="40000">
              <a:schemeClr val="phClr">
                <a:tint val="45000"/>
                <a:shade val="99000"/>
              </a:schemeClr>
            </a:gs>
            <a:gs pos="100000">
              <a:schemeClr val="phClr">
                <a:shade val="20000"/>
              </a:schemeClr>
            </a:gs>
          </a:gsLst>
          <a:path path="circle">
            <a:fillToRect l="50000" t="-80000" r="50000" b="180000"/>
          </a:path>
          <a:tileRect l="0" t="0" r="0" b="0"/>
        </a:gradFill>
        <a:gradFill>
          <a:gsLst>
            <a:gs pos="0">
              <a:schemeClr val="phClr">
                <a:tint val="80000"/>
              </a:schemeClr>
            </a:gs>
            <a:gs pos="100000">
              <a:schemeClr val="phClr">
                <a:shade val="30000"/>
              </a:schemeClr>
            </a:gs>
          </a:gsLst>
          <a:path path="circle">
            <a:fillToRect l="50000" t="50000" r="50000" b="50000"/>
          </a:path>
          <a:tileRect l="0" t="0" r="0" b="0"/>
        </a:gradFill>
      </a:bgFillStyleLst>
    </a:fmtScheme>
  </a:themeElemen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tabColor rgb="FF2D6A4F"/>
    <pageSetUpPr fitToPage="false"/>
  </sheetPr>
  <dimension ref="A1:R21"/>
  <sheetViews>
    <sheetView showFormulas="false" showGridLines="false" showRowColHeaders="true" showZeros="true" rightToLeft="false" tabSelected="true" showOutlineSymbols="true" defaultGridColor="true" view="normal" topLeftCell="A1" colorId="64" zoomScale="100" zoomScaleNormal="100" zoomScalePageLayoutView="100" workbookViewId="0">
      <pane xSplit="3" ySplit="5" topLeftCell="D6" activePane="bottomRight" state="frozen"/>
      <selection pane="topLeft" activeCell="A1" activeCellId="0" sqref="A1"/>
      <selection pane="topRight" activeCell="D1" activeCellId="0" sqref="D1"/>
      <selection pane="bottomLeft" activeCell="A6" activeCellId="0" sqref="A6"/>
      <selection pane="bottomRight" activeCell="A1" activeCellId="0" sqref="A1"/>
    </sheetView>
  </sheetViews>
  <sheetFormatPr defaultColWidth="8.6796875" defaultRowHeight="15" zeroHeight="false" outlineLevelRow="0" outlineLevelCol="0"/>
  <cols>
    <col collapsed="false" customWidth="true" hidden="false" outlineLevel="0" max="1" min="1" style="0" width="28"/>
    <col collapsed="false" customWidth="true" hidden="false" outlineLevel="0" max="2" min="2" style="0" width="8"/>
    <col collapsed="false" customWidth="true" hidden="false" outlineLevel="0" max="3" min="3" style="0" width="14"/>
    <col collapsed="false" customWidth="true" hidden="false" outlineLevel="0" max="4" min="4" style="0" width="16"/>
    <col collapsed="false" customWidth="true" hidden="false" outlineLevel="0" max="5" min="5" style="0" width="12"/>
    <col collapsed="false" customWidth="true" hidden="false" outlineLevel="0" max="6" min="6" style="0" width="14"/>
    <col collapsed="false" customWidth="true" hidden="false" outlineLevel="0" max="7" min="7" style="0" width="16"/>
    <col collapsed="false" customWidth="true" hidden="false" outlineLevel="0" max="8" min="8" style="0" width="14"/>
    <col collapsed="false" customWidth="true" hidden="false" outlineLevel="0" max="9" min="9" style="0" width="10"/>
    <col collapsed="false" customWidth="true" hidden="false" outlineLevel="0" max="10" min="10" style="0" width="12"/>
    <col collapsed="false" customWidth="true" hidden="false" outlineLevel="0" max="11" min="11" style="0" width="14"/>
    <col collapsed="false" customWidth="true" hidden="false" outlineLevel="0" max="12" min="12" style="0" width="10"/>
    <col collapsed="false" customWidth="true" hidden="false" outlineLevel="0" max="17" min="13" style="0" width="14"/>
    <col collapsed="false" customWidth="true" hidden="false" outlineLevel="0" max="18" min="18" style="0" width="20"/>
  </cols>
  <sheetData>
    <row r="1" customFormat="false" ht="7.5" hidden="false" customHeight="true" outlineLevel="0" collapsed="false"/>
    <row r="2" customFormat="false" ht="31.5" hidden="false" customHeight="true" outlineLevel="0" collapsed="false">
      <c r="A2" s="1" t="s">
        <v>0</v>
      </c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</row>
    <row r="3" customFormat="false" ht="24" hidden="false" customHeight="true" outlineLevel="0" collapsed="false">
      <c r="A3" s="2" t="s">
        <v>1</v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</row>
    <row r="5" customFormat="false" ht="36" hidden="false" customHeight="true" outlineLevel="0" collapsed="false">
      <c r="A5" s="3" t="s">
        <v>2</v>
      </c>
      <c r="B5" s="3" t="s">
        <v>3</v>
      </c>
      <c r="C5" s="3" t="s">
        <v>4</v>
      </c>
      <c r="D5" s="3" t="s">
        <v>5</v>
      </c>
      <c r="E5" s="3" t="s">
        <v>6</v>
      </c>
      <c r="F5" s="3" t="s">
        <v>7</v>
      </c>
      <c r="G5" s="3" t="s">
        <v>8</v>
      </c>
      <c r="H5" s="3" t="s">
        <v>9</v>
      </c>
      <c r="I5" s="3" t="s">
        <v>10</v>
      </c>
      <c r="J5" s="3" t="s">
        <v>11</v>
      </c>
      <c r="K5" s="3" t="s">
        <v>12</v>
      </c>
      <c r="L5" s="3" t="s">
        <v>13</v>
      </c>
      <c r="M5" s="3" t="s">
        <v>14</v>
      </c>
      <c r="N5" s="3" t="s">
        <v>15</v>
      </c>
      <c r="O5" s="3" t="s">
        <v>16</v>
      </c>
      <c r="P5" s="3" t="s">
        <v>17</v>
      </c>
      <c r="Q5" s="3" t="s">
        <v>18</v>
      </c>
      <c r="R5" s="3" t="s">
        <v>19</v>
      </c>
    </row>
    <row r="6" customFormat="false" ht="18" hidden="false" customHeight="true" outlineLevel="0" collapsed="false">
      <c r="A6" s="4" t="s">
        <v>20</v>
      </c>
      <c r="B6" s="5" t="s">
        <v>21</v>
      </c>
      <c r="C6" s="5" t="s">
        <v>22</v>
      </c>
      <c r="D6" s="6" t="n">
        <v>680000</v>
      </c>
      <c r="E6" s="7" t="n">
        <v>0</v>
      </c>
      <c r="F6" s="8" t="n">
        <f aca="false">D6*E6</f>
        <v>0</v>
      </c>
      <c r="G6" s="8" t="n">
        <f aca="false">D6-F6</f>
        <v>680000</v>
      </c>
      <c r="H6" s="9" t="n">
        <v>60</v>
      </c>
      <c r="I6" s="5" t="s">
        <v>23</v>
      </c>
      <c r="J6" s="9" t="n">
        <v>10</v>
      </c>
      <c r="K6" s="10" t="n">
        <f aca="false">H6*J6</f>
        <v>600</v>
      </c>
      <c r="L6" s="11" t="str">
        <f aca="false">I6</f>
        <v>t/hod</v>
      </c>
      <c r="M6" s="12" t="n">
        <v>10</v>
      </c>
      <c r="N6" s="7" t="n">
        <v>0.15</v>
      </c>
      <c r="O6" s="13" t="n">
        <f aca="false">H6*J6*60*M6</f>
        <v>360000</v>
      </c>
      <c r="P6" s="14" t="n">
        <f aca="false">IFERROR((G6-G6*N6)/O6,0)</f>
        <v>1.60555555555556</v>
      </c>
      <c r="Q6" s="15" t="n">
        <f aca="false">IFERROR(P6*H6,0)</f>
        <v>96.3333333333333</v>
      </c>
      <c r="R6" s="5"/>
    </row>
    <row r="7" customFormat="false" ht="18" hidden="false" customHeight="true" outlineLevel="0" collapsed="false">
      <c r="A7" s="4" t="s">
        <v>24</v>
      </c>
      <c r="B7" s="5" t="s">
        <v>25</v>
      </c>
      <c r="C7" s="5"/>
      <c r="D7" s="6" t="n">
        <v>28000</v>
      </c>
      <c r="E7" s="7" t="n">
        <v>0</v>
      </c>
      <c r="F7" s="8" t="n">
        <f aca="false">D7*E7</f>
        <v>0</v>
      </c>
      <c r="G7" s="8" t="n">
        <f aca="false">D7-F7</f>
        <v>28000</v>
      </c>
      <c r="H7" s="9" t="n">
        <v>60</v>
      </c>
      <c r="I7" s="5" t="s">
        <v>23</v>
      </c>
      <c r="J7" s="9" t="n">
        <v>10</v>
      </c>
      <c r="K7" s="10" t="n">
        <f aca="false">H7*J7</f>
        <v>600</v>
      </c>
      <c r="L7" s="11" t="str">
        <f aca="false">I7</f>
        <v>t/hod</v>
      </c>
      <c r="M7" s="12" t="n">
        <v>8</v>
      </c>
      <c r="N7" s="7" t="n">
        <v>0.1</v>
      </c>
      <c r="O7" s="13" t="n">
        <f aca="false">H7*J7*60*M7</f>
        <v>288000</v>
      </c>
      <c r="P7" s="14" t="n">
        <f aca="false">IFERROR((G7-G7*N7)/O7,0)</f>
        <v>0.0875</v>
      </c>
      <c r="Q7" s="15" t="n">
        <f aca="false">IFERROR(P7*H7,0)</f>
        <v>5.25</v>
      </c>
      <c r="R7" s="5"/>
    </row>
    <row r="8" customFormat="false" ht="18" hidden="false" customHeight="true" outlineLevel="0" collapsed="false">
      <c r="A8" s="4" t="s">
        <v>26</v>
      </c>
      <c r="B8" s="5" t="s">
        <v>27</v>
      </c>
      <c r="C8" s="5"/>
      <c r="D8" s="6" t="n">
        <v>95000</v>
      </c>
      <c r="E8" s="7" t="n">
        <v>0</v>
      </c>
      <c r="F8" s="8" t="n">
        <f aca="false">D8*E8</f>
        <v>0</v>
      </c>
      <c r="G8" s="8" t="n">
        <f aca="false">D8-F8</f>
        <v>95000</v>
      </c>
      <c r="H8" s="9" t="n">
        <v>45</v>
      </c>
      <c r="I8" s="5" t="s">
        <v>28</v>
      </c>
      <c r="J8" s="9" t="n">
        <v>8</v>
      </c>
      <c r="K8" s="10" t="n">
        <f aca="false">H8*J8</f>
        <v>360</v>
      </c>
      <c r="L8" s="11" t="str">
        <f aca="false">I8</f>
        <v>ha/hod</v>
      </c>
      <c r="M8" s="12" t="n">
        <v>8</v>
      </c>
      <c r="N8" s="7" t="n">
        <v>0.12</v>
      </c>
      <c r="O8" s="13" t="n">
        <f aca="false">H8*J8*60*M8</f>
        <v>172800</v>
      </c>
      <c r="P8" s="14" t="n">
        <f aca="false">IFERROR((G8-G8*N8)/O8,0)</f>
        <v>0.483796296296296</v>
      </c>
      <c r="Q8" s="15" t="n">
        <f aca="false">IFERROR(P8*H8,0)</f>
        <v>21.7708333333333</v>
      </c>
      <c r="R8" s="5"/>
    </row>
    <row r="9" customFormat="false" ht="18" hidden="false" customHeight="true" outlineLevel="0" collapsed="false">
      <c r="A9" s="4" t="s">
        <v>29</v>
      </c>
      <c r="B9" s="5" t="s">
        <v>30</v>
      </c>
      <c r="C9" s="5" t="s">
        <v>31</v>
      </c>
      <c r="D9" s="6" t="n">
        <v>72000</v>
      </c>
      <c r="E9" s="7" t="n">
        <v>0</v>
      </c>
      <c r="F9" s="8" t="n">
        <f aca="false">D9*E9</f>
        <v>0</v>
      </c>
      <c r="G9" s="8" t="n">
        <f aca="false">D9-F9</f>
        <v>72000</v>
      </c>
      <c r="H9" s="9" t="n">
        <v>55</v>
      </c>
      <c r="I9" s="5" t="s">
        <v>23</v>
      </c>
      <c r="J9" s="9" t="n">
        <v>10</v>
      </c>
      <c r="K9" s="10" t="n">
        <f aca="false">H9*J9</f>
        <v>550</v>
      </c>
      <c r="L9" s="11" t="str">
        <f aca="false">I9</f>
        <v>t/hod</v>
      </c>
      <c r="M9" s="12" t="n">
        <v>8</v>
      </c>
      <c r="N9" s="7" t="n">
        <v>0.1</v>
      </c>
      <c r="O9" s="13" t="n">
        <f aca="false">H9*J9*60*M9</f>
        <v>264000</v>
      </c>
      <c r="P9" s="14" t="n">
        <f aca="false">IFERROR((G9-G9*N9)/O9,0)</f>
        <v>0.245454545454545</v>
      </c>
      <c r="Q9" s="15" t="n">
        <f aca="false">IFERROR(P9*H9,0)</f>
        <v>13.5</v>
      </c>
      <c r="R9" s="5"/>
    </row>
    <row r="10" customFormat="false" ht="18" hidden="false" customHeight="true" outlineLevel="0" collapsed="false">
      <c r="A10" s="4" t="s">
        <v>32</v>
      </c>
      <c r="B10" s="5" t="s">
        <v>33</v>
      </c>
      <c r="C10" s="5"/>
      <c r="D10" s="6" t="n">
        <v>180000</v>
      </c>
      <c r="E10" s="7" t="n">
        <v>0</v>
      </c>
      <c r="F10" s="8" t="n">
        <f aca="false">D10*E10</f>
        <v>0</v>
      </c>
      <c r="G10" s="8" t="n">
        <f aca="false">D10-F10</f>
        <v>180000</v>
      </c>
      <c r="H10" s="9" t="n">
        <v>0</v>
      </c>
      <c r="I10" s="5" t="s">
        <v>34</v>
      </c>
      <c r="J10" s="9" t="n">
        <v>12</v>
      </c>
      <c r="K10" s="10" t="n">
        <f aca="false">H10*J10</f>
        <v>0</v>
      </c>
      <c r="L10" s="11" t="str">
        <f aca="false">I10</f>
        <v>hod</v>
      </c>
      <c r="M10" s="12" t="n">
        <v>10</v>
      </c>
      <c r="N10" s="7" t="n">
        <v>0.2</v>
      </c>
      <c r="O10" s="13" t="n">
        <f aca="false">H10*J10*60*M10</f>
        <v>0</v>
      </c>
      <c r="P10" s="14" t="n">
        <f aca="false">IFERROR((G10-G10*N10)/O10,0)</f>
        <v>0</v>
      </c>
      <c r="Q10" s="15" t="n">
        <f aca="false">IFERROR(P10*H10,0)</f>
        <v>0</v>
      </c>
      <c r="R10" s="5"/>
    </row>
    <row r="11" customFormat="false" ht="18" hidden="false" customHeight="true" outlineLevel="0" collapsed="false">
      <c r="A11" s="4" t="s">
        <v>35</v>
      </c>
      <c r="B11" s="5" t="s">
        <v>33</v>
      </c>
      <c r="C11" s="5"/>
      <c r="D11" s="6" t="n">
        <v>65000</v>
      </c>
      <c r="E11" s="7" t="n">
        <v>0</v>
      </c>
      <c r="F11" s="8" t="n">
        <f aca="false">D11*E11</f>
        <v>0</v>
      </c>
      <c r="G11" s="8" t="n">
        <f aca="false">D11-F11</f>
        <v>65000</v>
      </c>
      <c r="H11" s="9" t="n">
        <v>0</v>
      </c>
      <c r="I11" s="5" t="s">
        <v>34</v>
      </c>
      <c r="J11" s="9" t="n">
        <v>12</v>
      </c>
      <c r="K11" s="10" t="n">
        <f aca="false">H11*J11</f>
        <v>0</v>
      </c>
      <c r="L11" s="11" t="str">
        <f aca="false">I11</f>
        <v>hod</v>
      </c>
      <c r="M11" s="12" t="n">
        <v>10</v>
      </c>
      <c r="N11" s="7" t="n">
        <v>0.15</v>
      </c>
      <c r="O11" s="13" t="n">
        <f aca="false">H11*J11*60*M11</f>
        <v>0</v>
      </c>
      <c r="P11" s="14" t="n">
        <f aca="false">IFERROR((G11-G11*N11)/O11,0)</f>
        <v>0</v>
      </c>
      <c r="Q11" s="15" t="n">
        <f aca="false">IFERROR(P11*H11,0)</f>
        <v>0</v>
      </c>
      <c r="R11" s="5"/>
    </row>
    <row r="12" customFormat="false" ht="18" hidden="false" customHeight="true" outlineLevel="0" collapsed="false">
      <c r="A12" s="4" t="s">
        <v>36</v>
      </c>
      <c r="B12" s="5" t="s">
        <v>37</v>
      </c>
      <c r="C12" s="5"/>
      <c r="D12" s="6" t="n">
        <v>195000</v>
      </c>
      <c r="E12" s="7" t="n">
        <v>0</v>
      </c>
      <c r="F12" s="8" t="n">
        <f aca="false">D12*E12</f>
        <v>0</v>
      </c>
      <c r="G12" s="8" t="n">
        <f aca="false">D12-F12</f>
        <v>195000</v>
      </c>
      <c r="H12" s="9" t="n">
        <v>0</v>
      </c>
      <c r="I12" s="5" t="s">
        <v>34</v>
      </c>
      <c r="J12" s="9" t="n">
        <v>8</v>
      </c>
      <c r="K12" s="10" t="n">
        <f aca="false">H12*J12</f>
        <v>0</v>
      </c>
      <c r="L12" s="11" t="str">
        <f aca="false">I12</f>
        <v>hod</v>
      </c>
      <c r="M12" s="12" t="n">
        <v>10</v>
      </c>
      <c r="N12" s="7" t="n">
        <v>0.2</v>
      </c>
      <c r="O12" s="13" t="n">
        <f aca="false">H12*J12*60*M12</f>
        <v>0</v>
      </c>
      <c r="P12" s="14" t="n">
        <f aca="false">IFERROR((G12-G12*N12)/O12,0)</f>
        <v>0</v>
      </c>
      <c r="Q12" s="15" t="n">
        <f aca="false">IFERROR(P12*H12,0)</f>
        <v>0</v>
      </c>
      <c r="R12" s="5"/>
    </row>
    <row r="13" customFormat="false" ht="18" hidden="false" customHeight="true" outlineLevel="0" collapsed="false">
      <c r="A13" s="4" t="s">
        <v>38</v>
      </c>
      <c r="B13" s="5" t="s">
        <v>37</v>
      </c>
      <c r="C13" s="5"/>
      <c r="D13" s="6" t="n">
        <v>195000</v>
      </c>
      <c r="E13" s="7" t="n">
        <v>0</v>
      </c>
      <c r="F13" s="8" t="n">
        <f aca="false">D13*E13</f>
        <v>0</v>
      </c>
      <c r="G13" s="8" t="n">
        <f aca="false">D13-F13</f>
        <v>195000</v>
      </c>
      <c r="H13" s="9" t="n">
        <v>0</v>
      </c>
      <c r="I13" s="5" t="s">
        <v>34</v>
      </c>
      <c r="J13" s="9" t="n">
        <v>8</v>
      </c>
      <c r="K13" s="10" t="n">
        <f aca="false">H13*J13</f>
        <v>0</v>
      </c>
      <c r="L13" s="11" t="str">
        <f aca="false">I13</f>
        <v>hod</v>
      </c>
      <c r="M13" s="12" t="n">
        <v>10</v>
      </c>
      <c r="N13" s="7" t="n">
        <v>0.2</v>
      </c>
      <c r="O13" s="13" t="n">
        <f aca="false">H13*J13*60*M13</f>
        <v>0</v>
      </c>
      <c r="P13" s="14" t="n">
        <f aca="false">IFERROR((G13-G13*N13)/O13,0)</f>
        <v>0</v>
      </c>
      <c r="Q13" s="15" t="n">
        <f aca="false">IFERROR(P13*H13,0)</f>
        <v>0</v>
      </c>
      <c r="R13" s="5"/>
    </row>
    <row r="14" customFormat="false" ht="18" hidden="false" customHeight="true" outlineLevel="0" collapsed="false">
      <c r="A14" s="4" t="s">
        <v>39</v>
      </c>
      <c r="B14" s="5" t="s">
        <v>40</v>
      </c>
      <c r="C14" s="5"/>
      <c r="D14" s="6" t="n">
        <v>320000</v>
      </c>
      <c r="E14" s="7" t="n">
        <v>0</v>
      </c>
      <c r="F14" s="8" t="n">
        <f aca="false">D14*E14</f>
        <v>0</v>
      </c>
      <c r="G14" s="8" t="n">
        <f aca="false">D14-F14</f>
        <v>320000</v>
      </c>
      <c r="H14" s="9" t="n">
        <v>8</v>
      </c>
      <c r="I14" s="5" t="s">
        <v>28</v>
      </c>
      <c r="J14" s="9" t="n">
        <v>10</v>
      </c>
      <c r="K14" s="10" t="n">
        <f aca="false">H14*J14</f>
        <v>80</v>
      </c>
      <c r="L14" s="11" t="str">
        <f aca="false">I14</f>
        <v>ha/hod</v>
      </c>
      <c r="M14" s="12" t="n">
        <v>10</v>
      </c>
      <c r="N14" s="7" t="n">
        <v>0.15</v>
      </c>
      <c r="O14" s="13" t="n">
        <f aca="false">H14*J14*60*M14</f>
        <v>48000</v>
      </c>
      <c r="P14" s="14" t="n">
        <f aca="false">IFERROR((G14-G14*N14)/O14,0)</f>
        <v>5.66666666666667</v>
      </c>
      <c r="Q14" s="15" t="n">
        <f aca="false">IFERROR(P14*H14,0)</f>
        <v>45.3333333333333</v>
      </c>
      <c r="R14" s="5"/>
    </row>
    <row r="15" customFormat="false" ht="18" hidden="false" customHeight="true" outlineLevel="0" collapsed="false">
      <c r="A15" s="4" t="s">
        <v>41</v>
      </c>
      <c r="B15" s="5" t="s">
        <v>40</v>
      </c>
      <c r="C15" s="5"/>
      <c r="D15" s="6" t="n">
        <v>320000</v>
      </c>
      <c r="E15" s="7" t="n">
        <v>0</v>
      </c>
      <c r="F15" s="8" t="n">
        <f aca="false">D15*E15</f>
        <v>0</v>
      </c>
      <c r="G15" s="8" t="n">
        <f aca="false">D15-F15</f>
        <v>320000</v>
      </c>
      <c r="H15" s="9" t="n">
        <v>8</v>
      </c>
      <c r="I15" s="5" t="s">
        <v>28</v>
      </c>
      <c r="J15" s="9" t="n">
        <v>10</v>
      </c>
      <c r="K15" s="10" t="n">
        <f aca="false">H15*J15</f>
        <v>80</v>
      </c>
      <c r="L15" s="11" t="str">
        <f aca="false">I15</f>
        <v>ha/hod</v>
      </c>
      <c r="M15" s="12" t="n">
        <v>10</v>
      </c>
      <c r="N15" s="7" t="n">
        <v>0.15</v>
      </c>
      <c r="O15" s="13" t="n">
        <f aca="false">H15*J15*60*M15</f>
        <v>48000</v>
      </c>
      <c r="P15" s="14" t="n">
        <f aca="false">IFERROR((G15-G15*N15)/O15,0)</f>
        <v>5.66666666666667</v>
      </c>
      <c r="Q15" s="15" t="n">
        <f aca="false">IFERROR(P15*H15,0)</f>
        <v>45.3333333333333</v>
      </c>
      <c r="R15" s="5"/>
    </row>
    <row r="16" customFormat="false" ht="18" hidden="false" customHeight="true" outlineLevel="0" collapsed="false">
      <c r="A16" s="4" t="s">
        <v>42</v>
      </c>
      <c r="B16" s="5" t="s">
        <v>43</v>
      </c>
      <c r="C16" s="5"/>
      <c r="D16" s="6" t="n">
        <v>95000</v>
      </c>
      <c r="E16" s="7" t="n">
        <v>0</v>
      </c>
      <c r="F16" s="8" t="n">
        <f aca="false">D16*E16</f>
        <v>0</v>
      </c>
      <c r="G16" s="8" t="n">
        <f aca="false">D16-F16</f>
        <v>95000</v>
      </c>
      <c r="H16" s="9" t="n">
        <v>8</v>
      </c>
      <c r="I16" s="5" t="s">
        <v>28</v>
      </c>
      <c r="J16" s="9" t="n">
        <v>10</v>
      </c>
      <c r="K16" s="10" t="n">
        <f aca="false">H16*J16</f>
        <v>80</v>
      </c>
      <c r="L16" s="11" t="str">
        <f aca="false">I16</f>
        <v>ha/hod</v>
      </c>
      <c r="M16" s="12" t="n">
        <v>10</v>
      </c>
      <c r="N16" s="7" t="n">
        <v>0.1</v>
      </c>
      <c r="O16" s="13" t="n">
        <f aca="false">H16*J16*60*M16</f>
        <v>48000</v>
      </c>
      <c r="P16" s="14" t="n">
        <f aca="false">IFERROR((G16-G16*N16)/O16,0)</f>
        <v>1.78125</v>
      </c>
      <c r="Q16" s="15" t="n">
        <f aca="false">IFERROR(P16*H16,0)</f>
        <v>14.25</v>
      </c>
      <c r="R16" s="5"/>
    </row>
    <row r="17" customFormat="false" ht="18" hidden="false" customHeight="true" outlineLevel="0" collapsed="false">
      <c r="A17" s="4" t="s">
        <v>44</v>
      </c>
      <c r="B17" s="5" t="s">
        <v>43</v>
      </c>
      <c r="C17" s="5"/>
      <c r="D17" s="6" t="n">
        <v>95000</v>
      </c>
      <c r="E17" s="7" t="n">
        <v>0</v>
      </c>
      <c r="F17" s="8" t="n">
        <f aca="false">D17*E17</f>
        <v>0</v>
      </c>
      <c r="G17" s="8" t="n">
        <f aca="false">D17-F17</f>
        <v>95000</v>
      </c>
      <c r="H17" s="9" t="n">
        <v>8</v>
      </c>
      <c r="I17" s="5" t="s">
        <v>28</v>
      </c>
      <c r="J17" s="9" t="n">
        <v>10</v>
      </c>
      <c r="K17" s="10" t="n">
        <f aca="false">H17*J17</f>
        <v>80</v>
      </c>
      <c r="L17" s="11" t="str">
        <f aca="false">I17</f>
        <v>ha/hod</v>
      </c>
      <c r="M17" s="12" t="n">
        <v>10</v>
      </c>
      <c r="N17" s="7" t="n">
        <v>0.1</v>
      </c>
      <c r="O17" s="13" t="n">
        <f aca="false">H17*J17*60*M17</f>
        <v>48000</v>
      </c>
      <c r="P17" s="14" t="n">
        <f aca="false">IFERROR((G17-G17*N17)/O17,0)</f>
        <v>1.78125</v>
      </c>
      <c r="Q17" s="15" t="n">
        <f aca="false">IFERROR(P17*H17,0)</f>
        <v>14.25</v>
      </c>
      <c r="R17" s="5"/>
    </row>
    <row r="18" customFormat="false" ht="18" hidden="false" customHeight="true" outlineLevel="0" collapsed="false">
      <c r="A18" s="4" t="s">
        <v>45</v>
      </c>
      <c r="B18" s="5" t="s">
        <v>46</v>
      </c>
      <c r="C18" s="5"/>
      <c r="D18" s="6" t="n">
        <v>187500</v>
      </c>
      <c r="E18" s="7" t="n">
        <v>0</v>
      </c>
      <c r="F18" s="8" t="n">
        <f aca="false">D18*E18</f>
        <v>0</v>
      </c>
      <c r="G18" s="8" t="n">
        <f aca="false">D18-F18</f>
        <v>187500</v>
      </c>
      <c r="H18" s="9" t="n">
        <v>15</v>
      </c>
      <c r="I18" s="5" t="s">
        <v>47</v>
      </c>
      <c r="J18" s="9" t="n">
        <v>8</v>
      </c>
      <c r="K18" s="10" t="n">
        <f aca="false">H18*J18</f>
        <v>120</v>
      </c>
      <c r="L18" s="11" t="str">
        <f aca="false">I18</f>
        <v>bal/hod</v>
      </c>
      <c r="M18" s="12" t="n">
        <v>10</v>
      </c>
      <c r="N18" s="7" t="n">
        <v>0.15</v>
      </c>
      <c r="O18" s="13" t="n">
        <f aca="false">H18*J18*60*M18</f>
        <v>72000</v>
      </c>
      <c r="P18" s="14" t="n">
        <f aca="false">IFERROR((G18-G18*N18)/O18,0)</f>
        <v>2.21354166666667</v>
      </c>
      <c r="Q18" s="15" t="n">
        <f aca="false">IFERROR(P18*H18,0)</f>
        <v>33.203125</v>
      </c>
      <c r="R18" s="5"/>
    </row>
    <row r="19" customFormat="false" ht="18" hidden="false" customHeight="true" outlineLevel="0" collapsed="false">
      <c r="A19" s="4" t="s">
        <v>48</v>
      </c>
      <c r="B19" s="5" t="s">
        <v>46</v>
      </c>
      <c r="C19" s="5"/>
      <c r="D19" s="6" t="n">
        <v>187500</v>
      </c>
      <c r="E19" s="7" t="n">
        <v>0</v>
      </c>
      <c r="F19" s="8" t="n">
        <f aca="false">D19*E19</f>
        <v>0</v>
      </c>
      <c r="G19" s="8" t="n">
        <f aca="false">D19-F19</f>
        <v>187500</v>
      </c>
      <c r="H19" s="9" t="n">
        <v>15</v>
      </c>
      <c r="I19" s="5" t="s">
        <v>47</v>
      </c>
      <c r="J19" s="9" t="n">
        <v>8</v>
      </c>
      <c r="K19" s="10" t="n">
        <f aca="false">H19*J19</f>
        <v>120</v>
      </c>
      <c r="L19" s="11" t="str">
        <f aca="false">I19</f>
        <v>bal/hod</v>
      </c>
      <c r="M19" s="12" t="n">
        <v>10</v>
      </c>
      <c r="N19" s="7" t="n">
        <v>0.15</v>
      </c>
      <c r="O19" s="13" t="n">
        <f aca="false">H19*J19*60*M19</f>
        <v>72000</v>
      </c>
      <c r="P19" s="14" t="n">
        <f aca="false">IFERROR((G19-G19*N19)/O19,0)</f>
        <v>2.21354166666667</v>
      </c>
      <c r="Q19" s="15" t="n">
        <f aca="false">IFERROR(P19*H19,0)</f>
        <v>33.203125</v>
      </c>
      <c r="R19" s="5"/>
    </row>
    <row r="20" customFormat="false" ht="18" hidden="false" customHeight="true" outlineLevel="0" collapsed="false">
      <c r="A20" s="4" t="s">
        <v>49</v>
      </c>
      <c r="B20" s="5" t="s">
        <v>25</v>
      </c>
      <c r="C20" s="5"/>
      <c r="D20" s="6" t="n">
        <v>350000</v>
      </c>
      <c r="E20" s="7" t="n">
        <v>0</v>
      </c>
      <c r="F20" s="8" t="n">
        <f aca="false">D20*E20</f>
        <v>0</v>
      </c>
      <c r="G20" s="8" t="n">
        <f aca="false">D20-F20</f>
        <v>350000</v>
      </c>
      <c r="H20" s="9" t="n">
        <v>30</v>
      </c>
      <c r="I20" s="5" t="s">
        <v>28</v>
      </c>
      <c r="J20" s="9" t="n">
        <v>8</v>
      </c>
      <c r="K20" s="10" t="n">
        <f aca="false">H20*J20</f>
        <v>240</v>
      </c>
      <c r="L20" s="11" t="str">
        <f aca="false">I20</f>
        <v>ha/hod</v>
      </c>
      <c r="M20" s="12" t="n">
        <v>10</v>
      </c>
      <c r="N20" s="7" t="n">
        <v>0.15</v>
      </c>
      <c r="O20" s="13" t="n">
        <f aca="false">H20*J20*60*M20</f>
        <v>144000</v>
      </c>
      <c r="P20" s="14" t="n">
        <f aca="false">IFERROR((G20-G20*N20)/O20,0)</f>
        <v>2.06597222222222</v>
      </c>
      <c r="Q20" s="15" t="n">
        <f aca="false">IFERROR(P20*H20,0)</f>
        <v>61.9791666666667</v>
      </c>
      <c r="R20" s="5"/>
    </row>
    <row r="21" customFormat="false" ht="18" hidden="false" customHeight="true" outlineLevel="0" collapsed="false">
      <c r="A21" s="4" t="s">
        <v>50</v>
      </c>
      <c r="B21" s="5" t="s">
        <v>25</v>
      </c>
      <c r="C21" s="5"/>
      <c r="D21" s="6" t="n">
        <v>28000</v>
      </c>
      <c r="E21" s="7" t="n">
        <v>0</v>
      </c>
      <c r="F21" s="8" t="n">
        <f aca="false">D21*E21</f>
        <v>0</v>
      </c>
      <c r="G21" s="8" t="n">
        <f aca="false">D21-F21</f>
        <v>28000</v>
      </c>
      <c r="H21" s="9" t="n">
        <v>15</v>
      </c>
      <c r="I21" s="5" t="s">
        <v>28</v>
      </c>
      <c r="J21" s="9" t="n">
        <v>8</v>
      </c>
      <c r="K21" s="10" t="n">
        <f aca="false">H21*J21</f>
        <v>120</v>
      </c>
      <c r="L21" s="11" t="str">
        <f aca="false">I21</f>
        <v>ha/hod</v>
      </c>
      <c r="M21" s="12" t="n">
        <v>12</v>
      </c>
      <c r="N21" s="7" t="n">
        <v>0.1</v>
      </c>
      <c r="O21" s="13" t="n">
        <f aca="false">H21*J21*60*M21</f>
        <v>86400</v>
      </c>
      <c r="P21" s="14" t="n">
        <f aca="false">IFERROR((G21-G21*N21)/O21,0)</f>
        <v>0.291666666666667</v>
      </c>
      <c r="Q21" s="15" t="n">
        <f aca="false">IFERROR(P21*H21,0)</f>
        <v>4.375</v>
      </c>
      <c r="R21" s="5"/>
    </row>
  </sheetData>
  <mergeCells count="2">
    <mergeCell ref="A2:R2"/>
    <mergeCell ref="A3:R3"/>
  </mergeCells>
  <printOptions headings="false" gridLines="false" gridLinesSet="true" horizontalCentered="false" verticalCentered="false"/>
  <pageMargins left="0.75" right="0.75" top="1" bottom="1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tabColor rgb="FF40916C"/>
    <pageSetUpPr fitToPage="false"/>
  </sheetPr>
  <dimension ref="B2:J37"/>
  <sheetViews>
    <sheetView showFormulas="false" showGridLines="false" showRowColHeaders="true" showZeros="true" rightToLeft="false" tabSelected="false" showOutlineSymbols="true" defaultGridColor="true" view="normal" topLeftCell="A1" colorId="64" zoomScale="100" zoomScaleNormal="100" zoomScalePageLayoutView="100" workbookViewId="0">
      <pane xSplit="1" ySplit="4" topLeftCell="B5" activePane="bottomRight" state="frozen"/>
      <selection pane="topLeft" activeCell="A1" activeCellId="0" sqref="A1"/>
      <selection pane="topRight" activeCell="B1" activeCellId="0" sqref="B1"/>
      <selection pane="bottomLeft" activeCell="A5" activeCellId="0" sqref="A5"/>
      <selection pane="bottomRight" activeCell="A1" activeCellId="0" sqref="A1"/>
    </sheetView>
  </sheetViews>
  <sheetFormatPr defaultColWidth="8.6796875" defaultRowHeight="15" zeroHeight="false" outlineLevelRow="0" outlineLevelCol="0"/>
  <cols>
    <col collapsed="false" customWidth="true" hidden="false" outlineLevel="0" max="1" min="1" style="0" width="4"/>
    <col collapsed="false" customWidth="true" hidden="false" outlineLevel="0" max="2" min="2" style="0" width="32"/>
    <col collapsed="false" customWidth="true" hidden="false" outlineLevel="0" max="3" min="3" style="0" width="18"/>
    <col collapsed="false" customWidth="true" hidden="false" outlineLevel="0" max="7" min="4" style="0" width="14"/>
    <col collapsed="false" customWidth="true" hidden="false" outlineLevel="0" max="8" min="8" style="0" width="18"/>
    <col collapsed="false" customWidth="true" hidden="false" outlineLevel="0" max="10" min="9" style="0" width="14"/>
  </cols>
  <sheetData>
    <row r="2" customFormat="false" ht="31.5" hidden="false" customHeight="true" outlineLevel="0" collapsed="false">
      <c r="B2" s="16" t="s">
        <v>51</v>
      </c>
      <c r="C2" s="16"/>
      <c r="D2" s="16"/>
      <c r="E2" s="16"/>
      <c r="F2" s="16"/>
      <c r="G2" s="16"/>
      <c r="H2" s="16"/>
      <c r="I2" s="16"/>
      <c r="J2" s="16"/>
    </row>
    <row r="4" customFormat="false" ht="15" hidden="false" customHeight="false" outlineLevel="0" collapsed="false">
      <c r="B4" s="17" t="s">
        <v>52</v>
      </c>
      <c r="C4" s="17"/>
      <c r="D4" s="17"/>
      <c r="E4" s="17"/>
      <c r="F4" s="17"/>
      <c r="G4" s="17"/>
      <c r="H4" s="17"/>
      <c r="I4" s="17"/>
      <c r="J4" s="17"/>
    </row>
    <row r="5" customFormat="false" ht="18" hidden="false" customHeight="true" outlineLevel="0" collapsed="false">
      <c r="B5" s="5" t="s">
        <v>2</v>
      </c>
      <c r="C5" s="18" t="s">
        <v>20</v>
      </c>
    </row>
    <row r="6" customFormat="false" ht="18" hidden="false" customHeight="true" outlineLevel="0" collapsed="false">
      <c r="B6" s="5" t="s">
        <v>3</v>
      </c>
      <c r="C6" s="18" t="s">
        <v>53</v>
      </c>
    </row>
    <row r="7" customFormat="false" ht="18" hidden="false" customHeight="true" outlineLevel="0" collapsed="false">
      <c r="B7" s="5" t="s">
        <v>54</v>
      </c>
      <c r="C7" s="18" t="s">
        <v>22</v>
      </c>
    </row>
    <row r="8" customFormat="false" ht="18" hidden="false" customHeight="true" outlineLevel="0" collapsed="false">
      <c r="B8" s="5" t="s">
        <v>55</v>
      </c>
      <c r="C8" s="18" t="n">
        <v>2025</v>
      </c>
    </row>
    <row r="10" customFormat="false" ht="15" hidden="false" customHeight="false" outlineLevel="0" collapsed="false">
      <c r="B10" s="17" t="s">
        <v>56</v>
      </c>
      <c r="C10" s="17"/>
      <c r="D10" s="17"/>
      <c r="E10" s="17"/>
      <c r="F10" s="17"/>
      <c r="G10" s="17"/>
      <c r="H10" s="17"/>
      <c r="I10" s="17"/>
      <c r="J10" s="17"/>
    </row>
    <row r="11" customFormat="false" ht="18" hidden="false" customHeight="true" outlineLevel="0" collapsed="false">
      <c r="B11" s="5" t="s">
        <v>57</v>
      </c>
      <c r="C11" s="6" t="n">
        <v>680000</v>
      </c>
    </row>
    <row r="12" customFormat="false" ht="18" hidden="false" customHeight="true" outlineLevel="0" collapsed="false">
      <c r="B12" s="5" t="s">
        <v>58</v>
      </c>
      <c r="C12" s="7" t="n">
        <v>0</v>
      </c>
    </row>
    <row r="13" customFormat="false" ht="18" hidden="false" customHeight="true" outlineLevel="0" collapsed="false">
      <c r="B13" s="5" t="s">
        <v>59</v>
      </c>
      <c r="C13" s="8" t="n">
        <f aca="false">C11*C12</f>
        <v>0</v>
      </c>
    </row>
    <row r="14" customFormat="false" ht="18" hidden="false" customHeight="true" outlineLevel="0" collapsed="false">
      <c r="B14" s="5" t="s">
        <v>60</v>
      </c>
      <c r="C14" s="8" t="n">
        <f aca="false">C11-C13</f>
        <v>680000</v>
      </c>
    </row>
    <row r="15" customFormat="false" ht="18" hidden="false" customHeight="true" outlineLevel="0" collapsed="false">
      <c r="B15" s="5" t="s">
        <v>61</v>
      </c>
      <c r="C15" s="7" t="n">
        <v>0.15</v>
      </c>
    </row>
    <row r="16" customFormat="false" ht="18" hidden="false" customHeight="true" outlineLevel="0" collapsed="false">
      <c r="B16" s="5" t="s">
        <v>62</v>
      </c>
      <c r="C16" s="8" t="n">
        <f aca="false">C14*C15</f>
        <v>102000</v>
      </c>
    </row>
    <row r="17" customFormat="false" ht="18" hidden="false" customHeight="true" outlineLevel="0" collapsed="false">
      <c r="B17" s="5" t="s">
        <v>63</v>
      </c>
      <c r="C17" s="8" t="n">
        <f aca="false">C14-C16</f>
        <v>578000</v>
      </c>
    </row>
    <row r="18" customFormat="false" ht="18" hidden="false" customHeight="true" outlineLevel="0" collapsed="false">
      <c r="B18" s="5" t="s">
        <v>64</v>
      </c>
      <c r="C18" s="12" t="n">
        <v>10</v>
      </c>
    </row>
    <row r="19" customFormat="false" ht="18" hidden="false" customHeight="true" outlineLevel="0" collapsed="false">
      <c r="B19" s="5" t="s">
        <v>65</v>
      </c>
      <c r="C19" s="9" t="n">
        <v>60</v>
      </c>
    </row>
    <row r="20" customFormat="false" ht="18" hidden="false" customHeight="true" outlineLevel="0" collapsed="false">
      <c r="B20" s="5" t="s">
        <v>66</v>
      </c>
      <c r="C20" s="19" t="s">
        <v>23</v>
      </c>
    </row>
    <row r="21" customFormat="false" ht="18" hidden="false" customHeight="true" outlineLevel="0" collapsed="false">
      <c r="B21" s="5" t="s">
        <v>67</v>
      </c>
      <c r="C21" s="13" t="n">
        <f aca="false">C19*C18*60*10</f>
        <v>360000</v>
      </c>
    </row>
    <row r="22" customFormat="false" ht="18" hidden="false" customHeight="true" outlineLevel="0" collapsed="false">
      <c r="B22" s="5" t="s">
        <v>68</v>
      </c>
      <c r="C22" s="14" t="n">
        <f aca="false">IFERROR(C17/C21,0)</f>
        <v>1.60555555555556</v>
      </c>
    </row>
    <row r="23" customFormat="false" ht="18" hidden="false" customHeight="true" outlineLevel="0" collapsed="false">
      <c r="B23" s="5" t="s">
        <v>69</v>
      </c>
      <c r="C23" s="15" t="n">
        <f aca="false">C22*C19</f>
        <v>96.3333333333333</v>
      </c>
    </row>
    <row r="25" customFormat="false" ht="15" hidden="false" customHeight="false" outlineLevel="0" collapsed="false">
      <c r="B25" s="17" t="s">
        <v>70</v>
      </c>
      <c r="C25" s="17"/>
      <c r="D25" s="17"/>
      <c r="E25" s="17"/>
      <c r="F25" s="17"/>
      <c r="G25" s="17"/>
      <c r="H25" s="17"/>
      <c r="I25" s="17"/>
      <c r="J25" s="17"/>
    </row>
    <row r="26" customFormat="false" ht="27.75" hidden="false" customHeight="true" outlineLevel="0" collapsed="false">
      <c r="B26" s="3" t="s">
        <v>71</v>
      </c>
      <c r="C26" s="3" t="s">
        <v>72</v>
      </c>
      <c r="D26" s="3" t="s">
        <v>73</v>
      </c>
      <c r="E26" s="3" t="s">
        <v>74</v>
      </c>
      <c r="F26" s="3" t="s">
        <v>75</v>
      </c>
      <c r="G26" s="3" t="s">
        <v>76</v>
      </c>
      <c r="H26" s="3" t="s">
        <v>77</v>
      </c>
    </row>
    <row r="27" customFormat="false" ht="18" hidden="false" customHeight="true" outlineLevel="0" collapsed="false">
      <c r="B27" s="5" t="s">
        <v>78</v>
      </c>
      <c r="C27" s="20" t="n">
        <v>600</v>
      </c>
      <c r="D27" s="21"/>
      <c r="E27" s="21"/>
      <c r="F27" s="21"/>
      <c r="G27" s="21"/>
      <c r="H27" s="21"/>
    </row>
    <row r="28" customFormat="false" ht="18" hidden="false" customHeight="true" outlineLevel="0" collapsed="false">
      <c r="B28" s="5" t="s">
        <v>79</v>
      </c>
      <c r="D28" s="5" t="s">
        <v>80</v>
      </c>
      <c r="E28" s="8" t="n">
        <f aca="false">C23*C27</f>
        <v>57800</v>
      </c>
      <c r="F28" s="15" t="n">
        <f aca="false">C23</f>
        <v>96.3333333333333</v>
      </c>
      <c r="G28" s="22" t="n">
        <f aca="false">IFERROR(E28/C14,0)</f>
        <v>0.085</v>
      </c>
      <c r="H28" s="5" t="s">
        <v>81</v>
      </c>
    </row>
    <row r="29" customFormat="false" ht="18" hidden="false" customHeight="true" outlineLevel="0" collapsed="false">
      <c r="B29" s="5" t="s">
        <v>82</v>
      </c>
      <c r="D29" s="7" t="n">
        <v>0.03</v>
      </c>
      <c r="E29" s="8" t="n">
        <f aca="false">C14*D29</f>
        <v>20400</v>
      </c>
      <c r="F29" s="15" t="n">
        <f aca="false">IFERROR(E29/C27,0)</f>
        <v>34</v>
      </c>
      <c r="G29" s="22" t="n">
        <f aca="false">IFERROR(E29/C14,0)</f>
        <v>0.03</v>
      </c>
      <c r="H29" s="5" t="s">
        <v>83</v>
      </c>
    </row>
    <row r="30" customFormat="false" ht="18" hidden="false" customHeight="true" outlineLevel="0" collapsed="false">
      <c r="B30" s="5" t="s">
        <v>84</v>
      </c>
      <c r="D30" s="23" t="n">
        <v>8</v>
      </c>
      <c r="E30" s="8" t="n">
        <f aca="false">D30*C27</f>
        <v>4800</v>
      </c>
      <c r="F30" s="15" t="n">
        <f aca="false">IFERROR(E30/C27,0)</f>
        <v>8</v>
      </c>
      <c r="G30" s="22" t="n">
        <f aca="false">IFERROR(E30/C14,0)</f>
        <v>0.00705882352941177</v>
      </c>
      <c r="H30" s="5" t="s">
        <v>85</v>
      </c>
    </row>
    <row r="31" customFormat="false" ht="18" hidden="false" customHeight="true" outlineLevel="0" collapsed="false">
      <c r="B31" s="5" t="s">
        <v>86</v>
      </c>
      <c r="D31" s="24" t="n">
        <v>35</v>
      </c>
      <c r="E31" s="8" t="n">
        <f aca="false">D31*1.45*C27</f>
        <v>30450</v>
      </c>
      <c r="F31" s="15" t="n">
        <f aca="false">IFERROR(E31/C27,0)</f>
        <v>50.75</v>
      </c>
      <c r="G31" s="22" t="n">
        <f aca="false">IFERROR(E31/C14,0)</f>
        <v>0.0447794117647059</v>
      </c>
      <c r="H31" s="5" t="s">
        <v>87</v>
      </c>
    </row>
    <row r="32" customFormat="false" ht="18" hidden="false" customHeight="true" outlineLevel="0" collapsed="false">
      <c r="B32" s="5" t="s">
        <v>88</v>
      </c>
      <c r="D32" s="6" t="n">
        <v>18000</v>
      </c>
      <c r="E32" s="8" t="n">
        <f aca="false">D32</f>
        <v>18000</v>
      </c>
      <c r="F32" s="15" t="n">
        <f aca="false">IFERROR(E32/C27,0)</f>
        <v>30</v>
      </c>
      <c r="G32" s="22" t="n">
        <f aca="false">IFERROR(E32/C14,0)</f>
        <v>0.0264705882352941</v>
      </c>
      <c r="H32" s="5" t="s">
        <v>89</v>
      </c>
    </row>
    <row r="33" customFormat="false" ht="18" hidden="false" customHeight="true" outlineLevel="0" collapsed="false">
      <c r="B33" s="5" t="s">
        <v>90</v>
      </c>
      <c r="D33" s="23" t="n">
        <v>4.5</v>
      </c>
      <c r="E33" s="8" t="n">
        <f aca="false">D33*C27</f>
        <v>2700</v>
      </c>
      <c r="F33" s="15" t="n">
        <f aca="false">IFERROR(E33/C27,0)</f>
        <v>4.5</v>
      </c>
      <c r="G33" s="22" t="n">
        <f aca="false">IFERROR(E33/C14,0)</f>
        <v>0.00397058823529412</v>
      </c>
      <c r="H33" s="5" t="s">
        <v>91</v>
      </c>
    </row>
    <row r="34" customFormat="false" ht="18" hidden="false" customHeight="true" outlineLevel="0" collapsed="false">
      <c r="B34" s="5" t="s">
        <v>92</v>
      </c>
      <c r="D34" s="7" t="n">
        <v>0.008</v>
      </c>
      <c r="E34" s="8" t="n">
        <f aca="false">D34*C14</f>
        <v>5440</v>
      </c>
      <c r="F34" s="15" t="n">
        <f aca="false">IFERROR(E34/C27,0)</f>
        <v>9.06666666666667</v>
      </c>
      <c r="G34" s="22" t="n">
        <f aca="false">IFERROR(E34/C14,0)</f>
        <v>0.008</v>
      </c>
      <c r="H34" s="5" t="s">
        <v>93</v>
      </c>
    </row>
    <row r="35" customFormat="false" ht="18" hidden="false" customHeight="true" outlineLevel="0" collapsed="false">
      <c r="B35" s="5" t="s">
        <v>94</v>
      </c>
      <c r="D35" s="6" t="n">
        <v>800</v>
      </c>
      <c r="E35" s="8" t="n">
        <f aca="false">D35</f>
        <v>800</v>
      </c>
      <c r="F35" s="15" t="n">
        <f aca="false">IFERROR(E35/C27,0)</f>
        <v>1.33333333333333</v>
      </c>
      <c r="G35" s="22" t="n">
        <f aca="false">IFERROR(E35/C14,0)</f>
        <v>0.00117647058823529</v>
      </c>
      <c r="H35" s="5" t="s">
        <v>95</v>
      </c>
    </row>
    <row r="36" customFormat="false" ht="18" hidden="false" customHeight="true" outlineLevel="0" collapsed="false">
      <c r="B36" s="5" t="s">
        <v>96</v>
      </c>
      <c r="D36" s="7" t="n">
        <v>0.045</v>
      </c>
      <c r="E36" s="8" t="n">
        <f aca="false">(C14+C16)/2*D36</f>
        <v>17595</v>
      </c>
      <c r="F36" s="15" t="n">
        <f aca="false">IFERROR(E36/C27,0)</f>
        <v>29.325</v>
      </c>
      <c r="G36" s="22" t="n">
        <f aca="false">IFERROR(E36/C14,0)</f>
        <v>0.025875</v>
      </c>
      <c r="H36" s="5" t="s">
        <v>97</v>
      </c>
    </row>
    <row r="37" customFormat="false" ht="19.5" hidden="false" customHeight="true" outlineLevel="0" collapsed="false">
      <c r="B37" s="25" t="s">
        <v>98</v>
      </c>
      <c r="C37" s="25"/>
      <c r="D37" s="25"/>
      <c r="E37" s="26" t="n">
        <f aca="false">SUM(E28:E36)</f>
        <v>157985</v>
      </c>
      <c r="F37" s="27" t="n">
        <f aca="false">IFERROR(E37/C27,0)</f>
        <v>263.308333333333</v>
      </c>
      <c r="G37" s="28" t="n">
        <f aca="false">IFERROR(E37/C14,0)</f>
        <v>0.232330882352941</v>
      </c>
    </row>
  </sheetData>
  <mergeCells count="5">
    <mergeCell ref="B2:J2"/>
    <mergeCell ref="B4:J4"/>
    <mergeCell ref="B10:J10"/>
    <mergeCell ref="B25:J25"/>
    <mergeCell ref="B37:D37"/>
  </mergeCells>
  <printOptions headings="false" gridLines="false" gridLinesSet="true" horizontalCentered="false" verticalCentered="false"/>
  <pageMargins left="0.75" right="0.75" top="1" bottom="1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tabColor rgb="FF1B4332"/>
    <pageSetUpPr fitToPage="false"/>
  </sheetPr>
  <dimension ref="B2:P22"/>
  <sheetViews>
    <sheetView showFormulas="false" showGridLines="false" showRowColHeaders="true" showZeros="true" rightToLeft="false" tabSelected="false" showOutlineSymbols="true" defaultGridColor="true" view="normal" topLeftCell="A1" colorId="64" zoomScale="100" zoomScaleNormal="100" zoomScalePageLayoutView="100" workbookViewId="0">
      <pane xSplit="2" ySplit="4" topLeftCell="C5" activePane="bottomRight" state="frozen"/>
      <selection pane="topLeft" activeCell="A1" activeCellId="0" sqref="A1"/>
      <selection pane="topRight" activeCell="C1" activeCellId="0" sqref="C1"/>
      <selection pane="bottomLeft" activeCell="A5" activeCellId="0" sqref="A5"/>
      <selection pane="bottomRight" activeCell="A1" activeCellId="0" sqref="A1"/>
    </sheetView>
  </sheetViews>
  <sheetFormatPr defaultColWidth="8.6796875" defaultRowHeight="15" zeroHeight="false" outlineLevelRow="0" outlineLevelCol="0"/>
  <cols>
    <col collapsed="false" customWidth="true" hidden="false" outlineLevel="0" max="1" min="1" style="0" width="4"/>
    <col collapsed="false" customWidth="true" hidden="false" outlineLevel="0" max="2" min="2" style="0" width="26"/>
    <col collapsed="false" customWidth="true" hidden="false" outlineLevel="0" max="13" min="3" style="0" width="12"/>
    <col collapsed="false" customWidth="true" hidden="false" outlineLevel="0" max="16" min="14" style="0" width="14"/>
  </cols>
  <sheetData>
    <row r="2" customFormat="false" ht="31.5" hidden="false" customHeight="true" outlineLevel="0" collapsed="false">
      <c r="B2" s="16" t="s">
        <v>99</v>
      </c>
      <c r="C2" s="16"/>
      <c r="D2" s="16"/>
      <c r="E2" s="16"/>
      <c r="F2" s="16"/>
      <c r="G2" s="16"/>
      <c r="H2" s="16"/>
      <c r="I2" s="16"/>
      <c r="J2" s="16"/>
      <c r="K2" s="16"/>
      <c r="L2" s="16"/>
      <c r="M2" s="16"/>
      <c r="N2" s="16"/>
      <c r="O2" s="16"/>
      <c r="P2" s="16"/>
    </row>
    <row r="4" customFormat="false" ht="15" hidden="false" customHeight="false" outlineLevel="0" collapsed="false">
      <c r="B4" s="17" t="s">
        <v>100</v>
      </c>
      <c r="C4" s="17"/>
      <c r="D4" s="17"/>
      <c r="E4" s="17"/>
      <c r="F4" s="17"/>
      <c r="G4" s="17"/>
      <c r="H4" s="17"/>
      <c r="I4" s="17"/>
      <c r="J4" s="17"/>
      <c r="K4" s="17"/>
      <c r="L4" s="17"/>
      <c r="M4" s="17"/>
      <c r="N4" s="17"/>
      <c r="O4" s="17"/>
      <c r="P4" s="17"/>
    </row>
    <row r="5" customFormat="false" ht="27.75" hidden="false" customHeight="true" outlineLevel="0" collapsed="false">
      <c r="B5" s="3" t="s">
        <v>101</v>
      </c>
      <c r="C5" s="3" t="s">
        <v>102</v>
      </c>
      <c r="D5" s="3" t="s">
        <v>103</v>
      </c>
      <c r="E5" s="3" t="s">
        <v>104</v>
      </c>
      <c r="F5" s="3" t="s">
        <v>105</v>
      </c>
      <c r="G5" s="3" t="s">
        <v>106</v>
      </c>
      <c r="H5" s="3" t="s">
        <v>107</v>
      </c>
      <c r="I5" s="3" t="s">
        <v>108</v>
      </c>
      <c r="J5" s="3" t="s">
        <v>109</v>
      </c>
      <c r="K5" s="3" t="s">
        <v>110</v>
      </c>
      <c r="L5" s="3" t="s">
        <v>111</v>
      </c>
      <c r="M5" s="3" t="s">
        <v>112</v>
      </c>
      <c r="N5" s="3" t="s">
        <v>113</v>
      </c>
      <c r="O5" s="3" t="s">
        <v>114</v>
      </c>
      <c r="P5" s="3" t="s">
        <v>115</v>
      </c>
    </row>
    <row r="6" customFormat="false" ht="15.75" hidden="false" customHeight="true" outlineLevel="0" collapsed="false">
      <c r="B6" s="4" t="s">
        <v>20</v>
      </c>
      <c r="C6" s="9" t="n">
        <v>0</v>
      </c>
      <c r="D6" s="9" t="n">
        <v>0</v>
      </c>
      <c r="E6" s="9" t="n">
        <v>0</v>
      </c>
      <c r="F6" s="9" t="n">
        <v>0</v>
      </c>
      <c r="G6" s="9" t="n">
        <v>8</v>
      </c>
      <c r="H6" s="9" t="n">
        <v>10</v>
      </c>
      <c r="I6" s="9" t="n">
        <v>10</v>
      </c>
      <c r="J6" s="9" t="n">
        <v>10</v>
      </c>
      <c r="K6" s="9" t="n">
        <v>8</v>
      </c>
      <c r="L6" s="9" t="n">
        <v>0</v>
      </c>
      <c r="M6" s="9" t="n">
        <v>0</v>
      </c>
      <c r="N6" s="9" t="n">
        <v>0</v>
      </c>
      <c r="O6" s="29" t="n">
        <f aca="false">SUMPRODUCT(C6:N6,{31,28,31,30,31,30,31,31,30,31,30,31})</f>
        <v>1408</v>
      </c>
      <c r="P6" s="22" t="n">
        <f aca="false">O6/3000</f>
        <v>0.469333333333333</v>
      </c>
    </row>
    <row r="7" customFormat="false" ht="15.75" hidden="false" customHeight="true" outlineLevel="0" collapsed="false">
      <c r="B7" s="4" t="s">
        <v>49</v>
      </c>
      <c r="C7" s="9" t="n">
        <v>0</v>
      </c>
      <c r="D7" s="9" t="n">
        <v>0</v>
      </c>
      <c r="E7" s="9" t="n">
        <v>0</v>
      </c>
      <c r="F7" s="9" t="n">
        <v>0</v>
      </c>
      <c r="G7" s="9" t="n">
        <v>8</v>
      </c>
      <c r="H7" s="9" t="n">
        <v>8</v>
      </c>
      <c r="I7" s="9" t="n">
        <v>8</v>
      </c>
      <c r="J7" s="9" t="n">
        <v>8</v>
      </c>
      <c r="K7" s="9" t="n">
        <v>0</v>
      </c>
      <c r="L7" s="9" t="n">
        <v>0</v>
      </c>
      <c r="M7" s="9" t="n">
        <v>0</v>
      </c>
      <c r="N7" s="9" t="n">
        <v>0</v>
      </c>
      <c r="O7" s="29" t="n">
        <f aca="false">SUMPRODUCT(C7:N7,{31,28,31,30,31,30,31,31,30,31,30,31})</f>
        <v>984</v>
      </c>
      <c r="P7" s="22" t="n">
        <f aca="false">O7/3000</f>
        <v>0.328</v>
      </c>
    </row>
    <row r="8" customFormat="false" ht="15.75" hidden="false" customHeight="true" outlineLevel="0" collapsed="false">
      <c r="B8" s="4" t="s">
        <v>116</v>
      </c>
      <c r="C8" s="9" t="n">
        <v>0</v>
      </c>
      <c r="D8" s="9" t="n">
        <v>0</v>
      </c>
      <c r="E8" s="9" t="n">
        <v>0</v>
      </c>
      <c r="F8" s="9" t="n">
        <v>0</v>
      </c>
      <c r="G8" s="9" t="n">
        <v>6</v>
      </c>
      <c r="H8" s="9" t="n">
        <v>8</v>
      </c>
      <c r="I8" s="9" t="n">
        <v>8</v>
      </c>
      <c r="J8" s="9" t="n">
        <v>8</v>
      </c>
      <c r="K8" s="9" t="n">
        <v>6</v>
      </c>
      <c r="L8" s="9" t="n">
        <v>0</v>
      </c>
      <c r="M8" s="9" t="n">
        <v>0</v>
      </c>
      <c r="N8" s="9" t="n">
        <v>0</v>
      </c>
      <c r="O8" s="29" t="n">
        <f aca="false">SUMPRODUCT(C8:N8,{31,28,31,30,31,30,31,31,30,31,30,31})</f>
        <v>1102</v>
      </c>
      <c r="P8" s="22" t="n">
        <f aca="false">O8/3000</f>
        <v>0.367333333333333</v>
      </c>
    </row>
    <row r="9" customFormat="false" ht="15.75" hidden="false" customHeight="true" outlineLevel="0" collapsed="false">
      <c r="B9" s="4" t="s">
        <v>117</v>
      </c>
      <c r="C9" s="9" t="n">
        <v>0</v>
      </c>
      <c r="D9" s="9" t="n">
        <v>0</v>
      </c>
      <c r="E9" s="9" t="n">
        <v>0</v>
      </c>
      <c r="F9" s="9" t="n">
        <v>8</v>
      </c>
      <c r="G9" s="9" t="n">
        <v>8</v>
      </c>
      <c r="H9" s="9" t="n">
        <v>0</v>
      </c>
      <c r="I9" s="9" t="n">
        <v>0</v>
      </c>
      <c r="J9" s="9" t="n">
        <v>0</v>
      </c>
      <c r="K9" s="9" t="n">
        <v>0</v>
      </c>
      <c r="L9" s="9" t="n">
        <v>8</v>
      </c>
      <c r="M9" s="9" t="n">
        <v>6</v>
      </c>
      <c r="N9" s="9" t="n">
        <v>0</v>
      </c>
      <c r="O9" s="29" t="n">
        <f aca="false">SUMPRODUCT(C9:N9,{31,28,31,30,31,30,31,31,30,31,30,31})</f>
        <v>916</v>
      </c>
      <c r="P9" s="22" t="n">
        <f aca="false">O9/3000</f>
        <v>0.305333333333333</v>
      </c>
    </row>
    <row r="10" customFormat="false" ht="15.75" hidden="false" customHeight="true" outlineLevel="0" collapsed="false">
      <c r="B10" s="4" t="s">
        <v>118</v>
      </c>
      <c r="C10" s="9" t="n">
        <v>0</v>
      </c>
      <c r="D10" s="9" t="n">
        <v>0</v>
      </c>
      <c r="E10" s="9" t="n">
        <v>0</v>
      </c>
      <c r="F10" s="9" t="n">
        <v>8</v>
      </c>
      <c r="G10" s="9" t="n">
        <v>8</v>
      </c>
      <c r="H10" s="9" t="n">
        <v>0</v>
      </c>
      <c r="I10" s="9" t="n">
        <v>0</v>
      </c>
      <c r="J10" s="9" t="n">
        <v>0</v>
      </c>
      <c r="K10" s="9" t="n">
        <v>0</v>
      </c>
      <c r="L10" s="9" t="n">
        <v>8</v>
      </c>
      <c r="M10" s="9" t="n">
        <v>0</v>
      </c>
      <c r="N10" s="9" t="n">
        <v>0</v>
      </c>
      <c r="O10" s="29" t="n">
        <f aca="false">SUMPRODUCT(C10:N10,{31,28,31,30,31,30,31,31,30,31,30,31})</f>
        <v>736</v>
      </c>
      <c r="P10" s="22" t="n">
        <f aca="false">O10/3000</f>
        <v>0.245333333333333</v>
      </c>
    </row>
    <row r="11" customFormat="false" ht="15.75" hidden="false" customHeight="true" outlineLevel="0" collapsed="false">
      <c r="B11" s="4" t="s">
        <v>32</v>
      </c>
      <c r="C11" s="9" t="n">
        <v>0</v>
      </c>
      <c r="D11" s="9" t="n">
        <v>0</v>
      </c>
      <c r="E11" s="9" t="n">
        <v>4</v>
      </c>
      <c r="F11" s="9" t="n">
        <v>6</v>
      </c>
      <c r="G11" s="9" t="n">
        <v>8</v>
      </c>
      <c r="H11" s="9" t="n">
        <v>10</v>
      </c>
      <c r="I11" s="9" t="n">
        <v>10</v>
      </c>
      <c r="J11" s="9" t="n">
        <v>10</v>
      </c>
      <c r="K11" s="9" t="n">
        <v>8</v>
      </c>
      <c r="L11" s="9" t="n">
        <v>6</v>
      </c>
      <c r="M11" s="9" t="n">
        <v>4</v>
      </c>
      <c r="N11" s="9" t="n">
        <v>0</v>
      </c>
      <c r="O11" s="29" t="n">
        <f aca="false">SUMPRODUCT(C11:N11,{31,28,31,30,31,30,31,31,30,31,30,31})</f>
        <v>2018</v>
      </c>
      <c r="P11" s="22" t="n">
        <f aca="false">O11/3000</f>
        <v>0.672666666666667</v>
      </c>
    </row>
    <row r="12" customFormat="false" ht="15.75" hidden="false" customHeight="true" outlineLevel="0" collapsed="false">
      <c r="B12" s="4" t="s">
        <v>119</v>
      </c>
      <c r="C12" s="9" t="n">
        <v>0</v>
      </c>
      <c r="D12" s="9" t="n">
        <v>0</v>
      </c>
      <c r="E12" s="9" t="n">
        <v>0</v>
      </c>
      <c r="F12" s="9" t="n">
        <v>4</v>
      </c>
      <c r="G12" s="9" t="n">
        <v>8</v>
      </c>
      <c r="H12" s="9" t="n">
        <v>10</v>
      </c>
      <c r="I12" s="9" t="n">
        <v>10</v>
      </c>
      <c r="J12" s="9" t="n">
        <v>10</v>
      </c>
      <c r="K12" s="9" t="n">
        <v>8</v>
      </c>
      <c r="L12" s="9" t="n">
        <v>4</v>
      </c>
      <c r="M12" s="9" t="n">
        <v>0</v>
      </c>
      <c r="N12" s="9" t="n">
        <v>0</v>
      </c>
      <c r="O12" s="29" t="n">
        <f aca="false">SUMPRODUCT(C12:N12,{31,28,31,30,31,30,31,31,30,31,30,31})</f>
        <v>1652</v>
      </c>
      <c r="P12" s="22" t="n">
        <f aca="false">O12/3000</f>
        <v>0.550666666666667</v>
      </c>
    </row>
    <row r="14" customFormat="false" ht="15" hidden="false" customHeight="false" outlineLevel="0" collapsed="false">
      <c r="B14" s="17" t="s">
        <v>120</v>
      </c>
      <c r="C14" s="17"/>
      <c r="D14" s="17"/>
      <c r="E14" s="17"/>
      <c r="F14" s="17"/>
      <c r="G14" s="17"/>
      <c r="H14" s="17"/>
      <c r="I14" s="17"/>
      <c r="J14" s="17"/>
      <c r="K14" s="17"/>
      <c r="L14" s="17"/>
      <c r="M14" s="17"/>
      <c r="N14" s="17"/>
      <c r="O14" s="17"/>
      <c r="P14" s="17"/>
    </row>
    <row r="15" customFormat="false" ht="31.5" hidden="false" customHeight="true" outlineLevel="0" collapsed="false">
      <c r="B15" s="3" t="s">
        <v>121</v>
      </c>
      <c r="C15" s="3" t="s">
        <v>122</v>
      </c>
      <c r="D15" s="3" t="s">
        <v>123</v>
      </c>
      <c r="E15" s="3" t="s">
        <v>124</v>
      </c>
      <c r="F15" s="3" t="s">
        <v>125</v>
      </c>
      <c r="G15" s="3" t="s">
        <v>126</v>
      </c>
      <c r="H15" s="3" t="s">
        <v>127</v>
      </c>
    </row>
    <row r="16" customFormat="false" ht="15.75" hidden="false" customHeight="true" outlineLevel="0" collapsed="false">
      <c r="B16" s="5" t="s">
        <v>20</v>
      </c>
      <c r="C16" s="12" t="n">
        <v>985</v>
      </c>
      <c r="D16" s="12" t="n">
        <v>1408</v>
      </c>
      <c r="E16" s="12" t="n">
        <v>1689</v>
      </c>
      <c r="F16" s="5" t="s">
        <v>128</v>
      </c>
      <c r="G16" s="15" t="n">
        <f aca="false">IFERROR(F16/D16,0)</f>
        <v>0</v>
      </c>
      <c r="H16" s="5" t="s">
        <v>128</v>
      </c>
    </row>
    <row r="17" customFormat="false" ht="15.75" hidden="false" customHeight="true" outlineLevel="0" collapsed="false">
      <c r="B17" s="5" t="s">
        <v>49</v>
      </c>
      <c r="C17" s="12" t="n">
        <v>688</v>
      </c>
      <c r="D17" s="12" t="n">
        <v>984</v>
      </c>
      <c r="E17" s="12" t="n">
        <v>1180</v>
      </c>
      <c r="F17" s="5" t="s">
        <v>128</v>
      </c>
      <c r="G17" s="15" t="n">
        <f aca="false">IFERROR(F17/D17,0)</f>
        <v>0</v>
      </c>
      <c r="H17" s="5" t="s">
        <v>128</v>
      </c>
    </row>
    <row r="18" customFormat="false" ht="15.75" hidden="false" customHeight="true" outlineLevel="0" collapsed="false">
      <c r="B18" s="5" t="s">
        <v>116</v>
      </c>
      <c r="C18" s="12" t="n">
        <v>771</v>
      </c>
      <c r="D18" s="12" t="n">
        <v>1102</v>
      </c>
      <c r="E18" s="12" t="n">
        <v>1322</v>
      </c>
      <c r="F18" s="5" t="s">
        <v>128</v>
      </c>
      <c r="G18" s="15" t="n">
        <f aca="false">IFERROR(F18/D18,0)</f>
        <v>0</v>
      </c>
      <c r="H18" s="5" t="s">
        <v>128</v>
      </c>
    </row>
    <row r="19" customFormat="false" ht="15.75" hidden="false" customHeight="true" outlineLevel="0" collapsed="false">
      <c r="B19" s="5" t="s">
        <v>117</v>
      </c>
      <c r="C19" s="12" t="n">
        <v>641</v>
      </c>
      <c r="D19" s="12" t="n">
        <v>916</v>
      </c>
      <c r="E19" s="12" t="n">
        <v>1099</v>
      </c>
      <c r="F19" s="5" t="s">
        <v>128</v>
      </c>
      <c r="G19" s="15" t="n">
        <f aca="false">IFERROR(F19/D19,0)</f>
        <v>0</v>
      </c>
      <c r="H19" s="5" t="s">
        <v>128</v>
      </c>
    </row>
    <row r="20" customFormat="false" ht="15.75" hidden="false" customHeight="true" outlineLevel="0" collapsed="false">
      <c r="B20" s="5" t="s">
        <v>118</v>
      </c>
      <c r="C20" s="12" t="n">
        <v>515</v>
      </c>
      <c r="D20" s="12" t="n">
        <v>736</v>
      </c>
      <c r="E20" s="12" t="n">
        <v>883</v>
      </c>
      <c r="F20" s="5" t="s">
        <v>128</v>
      </c>
      <c r="G20" s="15" t="n">
        <f aca="false">IFERROR(F20/D20,0)</f>
        <v>0</v>
      </c>
      <c r="H20" s="5" t="s">
        <v>128</v>
      </c>
    </row>
    <row r="21" customFormat="false" ht="15.75" hidden="false" customHeight="true" outlineLevel="0" collapsed="false">
      <c r="B21" s="5" t="s">
        <v>32</v>
      </c>
      <c r="C21" s="12" t="n">
        <v>1412</v>
      </c>
      <c r="D21" s="12" t="n">
        <v>2018</v>
      </c>
      <c r="E21" s="12" t="n">
        <v>2421</v>
      </c>
      <c r="F21" s="5" t="s">
        <v>128</v>
      </c>
      <c r="G21" s="15" t="n">
        <f aca="false">IFERROR(F21/D21,0)</f>
        <v>0</v>
      </c>
      <c r="H21" s="5" t="s">
        <v>128</v>
      </c>
    </row>
    <row r="22" customFormat="false" ht="15.75" hidden="false" customHeight="true" outlineLevel="0" collapsed="false">
      <c r="B22" s="5" t="s">
        <v>119</v>
      </c>
      <c r="C22" s="12" t="n">
        <v>1156</v>
      </c>
      <c r="D22" s="12" t="n">
        <v>1652</v>
      </c>
      <c r="E22" s="12" t="n">
        <v>1982</v>
      </c>
      <c r="F22" s="5" t="s">
        <v>128</v>
      </c>
      <c r="G22" s="15" t="n">
        <f aca="false">IFERROR(F22/D22,0)</f>
        <v>0</v>
      </c>
      <c r="H22" s="5" t="s">
        <v>128</v>
      </c>
    </row>
  </sheetData>
  <mergeCells count="3">
    <mergeCell ref="B2:P2"/>
    <mergeCell ref="B4:P4"/>
    <mergeCell ref="B14:P14"/>
  </mergeCells>
  <printOptions headings="false" gridLines="false" gridLinesSet="true" horizontalCentered="false" verticalCentered="false"/>
  <pageMargins left="0.75" right="0.75" top="1" bottom="1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tabColor rgb="FFFF6B35"/>
    <pageSetUpPr fitToPage="false"/>
  </sheetPr>
  <dimension ref="B2:J22"/>
  <sheetViews>
    <sheetView showFormulas="false" showGridLines="false" showRowColHeaders="true" showZeros="true" rightToLeft="false" tabSelected="false" showOutlineSymbols="true" defaultGridColor="true" view="normal" topLeftCell="A1" colorId="64" zoomScale="100" zoomScaleNormal="100" zoomScalePageLayoutView="100" workbookViewId="0">
      <pane xSplit="2" ySplit="4" topLeftCell="C5" activePane="bottomRight" state="frozen"/>
      <selection pane="topLeft" activeCell="A1" activeCellId="0" sqref="A1"/>
      <selection pane="topRight" activeCell="C1" activeCellId="0" sqref="C1"/>
      <selection pane="bottomLeft" activeCell="A5" activeCellId="0" sqref="A5"/>
      <selection pane="bottomRight" activeCell="A1" activeCellId="0" sqref="A1"/>
    </sheetView>
  </sheetViews>
  <sheetFormatPr defaultColWidth="8.6796875" defaultRowHeight="15" zeroHeight="false" outlineLevelRow="0" outlineLevelCol="0"/>
  <cols>
    <col collapsed="false" customWidth="true" hidden="false" outlineLevel="0" max="1" min="1" style="0" width="4"/>
    <col collapsed="false" customWidth="true" hidden="false" outlineLevel="0" max="2" min="2" style="0" width="28"/>
    <col collapsed="false" customWidth="true" hidden="false" outlineLevel="0" max="9" min="3" style="0" width="16"/>
    <col collapsed="false" customWidth="true" hidden="false" outlineLevel="0" max="10" min="10" style="0" width="18"/>
  </cols>
  <sheetData>
    <row r="2" customFormat="false" ht="31.5" hidden="false" customHeight="true" outlineLevel="0" collapsed="false">
      <c r="B2" s="16" t="s">
        <v>129</v>
      </c>
      <c r="C2" s="16"/>
      <c r="D2" s="16"/>
      <c r="E2" s="16"/>
      <c r="F2" s="16"/>
      <c r="G2" s="16"/>
      <c r="H2" s="16"/>
      <c r="I2" s="16"/>
      <c r="J2" s="16"/>
    </row>
    <row r="4" customFormat="false" ht="15" hidden="false" customHeight="false" outlineLevel="0" collapsed="false">
      <c r="B4" s="17" t="s">
        <v>130</v>
      </c>
      <c r="C4" s="17"/>
      <c r="D4" s="17"/>
      <c r="E4" s="17"/>
      <c r="F4" s="17"/>
      <c r="G4" s="17"/>
      <c r="H4" s="17"/>
      <c r="I4" s="17"/>
      <c r="J4" s="17"/>
    </row>
    <row r="5" customFormat="false" ht="15" hidden="false" customHeight="true" outlineLevel="0" collapsed="false">
      <c r="B5" s="30" t="s">
        <v>131</v>
      </c>
      <c r="C5" s="30"/>
      <c r="D5" s="30"/>
      <c r="E5" s="30"/>
      <c r="F5" s="30"/>
      <c r="G5" s="30"/>
      <c r="H5" s="30"/>
      <c r="I5" s="30"/>
      <c r="J5" s="30"/>
    </row>
    <row r="6" customFormat="false" ht="15" hidden="false" customHeight="false" outlineLevel="0" collapsed="false">
      <c r="B6" s="30"/>
      <c r="C6" s="30"/>
      <c r="D6" s="30"/>
      <c r="E6" s="30"/>
      <c r="F6" s="30"/>
      <c r="G6" s="30"/>
      <c r="H6" s="30"/>
      <c r="I6" s="30"/>
      <c r="J6" s="30"/>
    </row>
    <row r="7" customFormat="false" ht="15" hidden="false" customHeight="false" outlineLevel="0" collapsed="false">
      <c r="B7" s="30"/>
      <c r="C7" s="30"/>
      <c r="D7" s="30"/>
      <c r="E7" s="30"/>
      <c r="F7" s="30"/>
      <c r="G7" s="30"/>
      <c r="H7" s="30"/>
      <c r="I7" s="30"/>
      <c r="J7" s="30"/>
    </row>
    <row r="9" customFormat="false" ht="27.75" hidden="false" customHeight="true" outlineLevel="0" collapsed="false">
      <c r="B9" s="3" t="s">
        <v>121</v>
      </c>
      <c r="C9" s="3" t="s">
        <v>8</v>
      </c>
      <c r="D9" s="3" t="s">
        <v>132</v>
      </c>
      <c r="E9" s="3" t="s">
        <v>133</v>
      </c>
      <c r="F9" s="3" t="s">
        <v>134</v>
      </c>
      <c r="G9" s="3" t="s">
        <v>135</v>
      </c>
      <c r="H9" s="3" t="s">
        <v>136</v>
      </c>
      <c r="I9" s="3" t="s">
        <v>137</v>
      </c>
      <c r="J9" s="3" t="s">
        <v>138</v>
      </c>
    </row>
    <row r="10" customFormat="false" ht="15.75" hidden="false" customHeight="true" outlineLevel="0" collapsed="false">
      <c r="B10" s="5" t="s">
        <v>20</v>
      </c>
      <c r="C10" s="6" t="n">
        <v>680000</v>
      </c>
      <c r="D10" s="6" t="n">
        <v>8500</v>
      </c>
      <c r="E10" s="23" t="n">
        <v>35</v>
      </c>
      <c r="F10" s="12" t="n">
        <v>80</v>
      </c>
      <c r="G10" s="8" t="n">
        <f aca="false">E10*F10</f>
        <v>2800</v>
      </c>
      <c r="H10" s="8" t="n">
        <f aca="false">D10+G10</f>
        <v>11300</v>
      </c>
      <c r="I10" s="8" t="n">
        <f aca="false">H10*12</f>
        <v>135600</v>
      </c>
      <c r="J10" s="5" t="s">
        <v>139</v>
      </c>
    </row>
    <row r="11" customFormat="false" ht="15.75" hidden="false" customHeight="true" outlineLevel="0" collapsed="false">
      <c r="B11" s="5" t="s">
        <v>49</v>
      </c>
      <c r="C11" s="6" t="n">
        <v>350000</v>
      </c>
      <c r="D11" s="6" t="n">
        <v>4800</v>
      </c>
      <c r="E11" s="23" t="n">
        <v>18</v>
      </c>
      <c r="F11" s="12" t="n">
        <v>65</v>
      </c>
      <c r="G11" s="8" t="n">
        <f aca="false">E11*F11</f>
        <v>1170</v>
      </c>
      <c r="H11" s="8" t="n">
        <f aca="false">D11+G11</f>
        <v>5970</v>
      </c>
      <c r="I11" s="8" t="n">
        <f aca="false">H11*12</f>
        <v>71640</v>
      </c>
      <c r="J11" s="5" t="s">
        <v>139</v>
      </c>
    </row>
    <row r="12" customFormat="false" ht="15.75" hidden="false" customHeight="true" outlineLevel="0" collapsed="false">
      <c r="B12" s="5" t="s">
        <v>140</v>
      </c>
      <c r="C12" s="6" t="n">
        <v>187500</v>
      </c>
      <c r="D12" s="6" t="n">
        <v>2200</v>
      </c>
      <c r="E12" s="23" t="n">
        <v>12</v>
      </c>
      <c r="F12" s="12" t="n">
        <v>55</v>
      </c>
      <c r="G12" s="8" t="n">
        <f aca="false">E12*F12</f>
        <v>660</v>
      </c>
      <c r="H12" s="8" t="n">
        <f aca="false">D12+G12</f>
        <v>2860</v>
      </c>
      <c r="I12" s="8" t="n">
        <f aca="false">H12*12</f>
        <v>34320</v>
      </c>
      <c r="J12" s="5" t="s">
        <v>139</v>
      </c>
    </row>
    <row r="13" customFormat="false" ht="15.75" hidden="false" customHeight="true" outlineLevel="0" collapsed="false">
      <c r="B13" s="5" t="s">
        <v>141</v>
      </c>
      <c r="C13" s="6" t="n">
        <v>187500</v>
      </c>
      <c r="D13" s="6" t="n">
        <v>2200</v>
      </c>
      <c r="E13" s="23" t="n">
        <v>12</v>
      </c>
      <c r="F13" s="12" t="n">
        <v>55</v>
      </c>
      <c r="G13" s="8" t="n">
        <f aca="false">E13*F13</f>
        <v>660</v>
      </c>
      <c r="H13" s="8" t="n">
        <f aca="false">D13+G13</f>
        <v>2860</v>
      </c>
      <c r="I13" s="8" t="n">
        <f aca="false">H13*12</f>
        <v>34320</v>
      </c>
      <c r="J13" s="5" t="s">
        <v>139</v>
      </c>
    </row>
    <row r="14" customFormat="false" ht="15.75" hidden="false" customHeight="true" outlineLevel="0" collapsed="false">
      <c r="B14" s="5" t="s">
        <v>39</v>
      </c>
      <c r="C14" s="6" t="n">
        <v>320000</v>
      </c>
      <c r="D14" s="6" t="n">
        <v>3800</v>
      </c>
      <c r="E14" s="23" t="n">
        <v>22</v>
      </c>
      <c r="F14" s="12" t="n">
        <v>70</v>
      </c>
      <c r="G14" s="8" t="n">
        <f aca="false">E14*F14</f>
        <v>1540</v>
      </c>
      <c r="H14" s="8" t="n">
        <f aca="false">D14+G14</f>
        <v>5340</v>
      </c>
      <c r="I14" s="8" t="n">
        <f aca="false">H14*12</f>
        <v>64080</v>
      </c>
      <c r="J14" s="5" t="s">
        <v>139</v>
      </c>
    </row>
    <row r="15" customFormat="false" ht="15.75" hidden="false" customHeight="true" outlineLevel="0" collapsed="false">
      <c r="B15" s="5" t="s">
        <v>41</v>
      </c>
      <c r="C15" s="6" t="n">
        <v>320000</v>
      </c>
      <c r="D15" s="6" t="n">
        <v>3800</v>
      </c>
      <c r="E15" s="23" t="n">
        <v>22</v>
      </c>
      <c r="F15" s="12" t="n">
        <v>70</v>
      </c>
      <c r="G15" s="8" t="n">
        <f aca="false">E15*F15</f>
        <v>1540</v>
      </c>
      <c r="H15" s="8" t="n">
        <f aca="false">D15+G15</f>
        <v>5340</v>
      </c>
      <c r="I15" s="8" t="n">
        <f aca="false">H15*12</f>
        <v>64080</v>
      </c>
      <c r="J15" s="5" t="s">
        <v>139</v>
      </c>
    </row>
    <row r="16" customFormat="false" ht="15.75" hidden="false" customHeight="true" outlineLevel="0" collapsed="false">
      <c r="B16" s="5" t="s">
        <v>42</v>
      </c>
      <c r="C16" s="6" t="n">
        <v>95000</v>
      </c>
      <c r="D16" s="6" t="n">
        <v>1100</v>
      </c>
      <c r="E16" s="23" t="n">
        <v>8</v>
      </c>
      <c r="F16" s="12" t="n">
        <v>55</v>
      </c>
      <c r="G16" s="8" t="n">
        <f aca="false">E16*F16</f>
        <v>440</v>
      </c>
      <c r="H16" s="8" t="n">
        <f aca="false">D16+G16</f>
        <v>1540</v>
      </c>
      <c r="I16" s="8" t="n">
        <f aca="false">H16*12</f>
        <v>18480</v>
      </c>
      <c r="J16" s="5" t="s">
        <v>139</v>
      </c>
    </row>
    <row r="17" customFormat="false" ht="15.75" hidden="false" customHeight="true" outlineLevel="0" collapsed="false">
      <c r="B17" s="5" t="s">
        <v>44</v>
      </c>
      <c r="C17" s="6" t="n">
        <v>95000</v>
      </c>
      <c r="D17" s="6" t="n">
        <v>1100</v>
      </c>
      <c r="E17" s="23" t="n">
        <v>8</v>
      </c>
      <c r="F17" s="12" t="n">
        <v>55</v>
      </c>
      <c r="G17" s="8" t="n">
        <f aca="false">E17*F17</f>
        <v>440</v>
      </c>
      <c r="H17" s="8" t="n">
        <f aca="false">D17+G17</f>
        <v>1540</v>
      </c>
      <c r="I17" s="8" t="n">
        <f aca="false">H17*12</f>
        <v>18480</v>
      </c>
      <c r="J17" s="5" t="s">
        <v>139</v>
      </c>
    </row>
    <row r="18" customFormat="false" ht="15.75" hidden="false" customHeight="true" outlineLevel="0" collapsed="false">
      <c r="B18" s="5" t="s">
        <v>32</v>
      </c>
      <c r="C18" s="6" t="n">
        <v>180000</v>
      </c>
      <c r="D18" s="6" t="n">
        <v>3200</v>
      </c>
      <c r="E18" s="23" t="n">
        <v>18</v>
      </c>
      <c r="F18" s="12" t="n">
        <v>85</v>
      </c>
      <c r="G18" s="8" t="n">
        <f aca="false">E18*F18</f>
        <v>1530</v>
      </c>
      <c r="H18" s="8" t="n">
        <f aca="false">D18+G18</f>
        <v>4730</v>
      </c>
      <c r="I18" s="8" t="n">
        <f aca="false">H18*12</f>
        <v>56760</v>
      </c>
      <c r="J18" s="5" t="s">
        <v>139</v>
      </c>
    </row>
    <row r="19" customFormat="false" ht="15.75" hidden="false" customHeight="true" outlineLevel="0" collapsed="false">
      <c r="B19" s="5" t="s">
        <v>142</v>
      </c>
      <c r="C19" s="6" t="n">
        <v>65000</v>
      </c>
      <c r="D19" s="6" t="n">
        <v>1400</v>
      </c>
      <c r="E19" s="23" t="n">
        <v>8</v>
      </c>
      <c r="F19" s="12" t="n">
        <v>85</v>
      </c>
      <c r="G19" s="8" t="n">
        <f aca="false">E19*F19</f>
        <v>680</v>
      </c>
      <c r="H19" s="8" t="n">
        <f aca="false">D19+G19</f>
        <v>2080</v>
      </c>
      <c r="I19" s="8" t="n">
        <f aca="false">H19*12</f>
        <v>24960</v>
      </c>
      <c r="J19" s="5" t="s">
        <v>139</v>
      </c>
    </row>
    <row r="20" customFormat="false" ht="15.75" hidden="false" customHeight="true" outlineLevel="0" collapsed="false">
      <c r="B20" s="5" t="s">
        <v>36</v>
      </c>
      <c r="C20" s="6" t="n">
        <v>195000</v>
      </c>
      <c r="D20" s="6" t="n">
        <v>2600</v>
      </c>
      <c r="E20" s="23" t="n">
        <v>16</v>
      </c>
      <c r="F20" s="12" t="n">
        <v>70</v>
      </c>
      <c r="G20" s="8" t="n">
        <f aca="false">E20*F20</f>
        <v>1120</v>
      </c>
      <c r="H20" s="8" t="n">
        <f aca="false">D20+G20</f>
        <v>3720</v>
      </c>
      <c r="I20" s="8" t="n">
        <f aca="false">H20*12</f>
        <v>44640</v>
      </c>
      <c r="J20" s="5" t="s">
        <v>139</v>
      </c>
    </row>
    <row r="21" customFormat="false" ht="15.75" hidden="false" customHeight="true" outlineLevel="0" collapsed="false">
      <c r="B21" s="5" t="s">
        <v>38</v>
      </c>
      <c r="C21" s="6" t="n">
        <v>195000</v>
      </c>
      <c r="D21" s="6" t="n">
        <v>2600</v>
      </c>
      <c r="E21" s="23" t="n">
        <v>16</v>
      </c>
      <c r="F21" s="12" t="n">
        <v>70</v>
      </c>
      <c r="G21" s="8" t="n">
        <f aca="false">E21*F21</f>
        <v>1120</v>
      </c>
      <c r="H21" s="8" t="n">
        <f aca="false">D21+G21</f>
        <v>3720</v>
      </c>
      <c r="I21" s="8" t="n">
        <f aca="false">H21*12</f>
        <v>44640</v>
      </c>
      <c r="J21" s="5" t="s">
        <v>139</v>
      </c>
    </row>
    <row r="22" customFormat="false" ht="19.5" hidden="false" customHeight="true" outlineLevel="0" collapsed="false">
      <c r="B22" s="25" t="s">
        <v>143</v>
      </c>
      <c r="C22" s="25"/>
      <c r="D22" s="25"/>
      <c r="E22" s="25"/>
      <c r="F22" s="25"/>
      <c r="G22" s="25"/>
      <c r="H22" s="26" t="n">
        <f aca="false">SUM(H10:H21)</f>
        <v>51000</v>
      </c>
      <c r="I22" s="26" t="n">
        <f aca="false">SUM(I10:I21)</f>
        <v>612000</v>
      </c>
    </row>
  </sheetData>
  <mergeCells count="4">
    <mergeCell ref="B2:J2"/>
    <mergeCell ref="B4:J4"/>
    <mergeCell ref="B5:J7"/>
    <mergeCell ref="B22:G22"/>
  </mergeCells>
  <printOptions headings="false" gridLines="false" gridLinesSet="true" horizontalCentered="false" verticalCentered="false"/>
  <pageMargins left="0.75" right="0.75" top="1" bottom="1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tabColor rgb="FF1A2332"/>
    <pageSetUpPr fitToPage="false"/>
  </sheetPr>
  <dimension ref="B2:L25"/>
  <sheetViews>
    <sheetView showFormulas="false" showGridLines="false" showRowColHeaders="true" showZeros="true" rightToLeft="false" tabSelected="false" showOutlineSymbols="true" defaultGridColor="true" view="normal" topLeftCell="A1" colorId="64" zoomScale="100" zoomScaleNormal="100" zoomScalePageLayoutView="100" workbookViewId="0">
      <pane xSplit="2" ySplit="4" topLeftCell="C5" activePane="bottomRight" state="frozen"/>
      <selection pane="topLeft" activeCell="A1" activeCellId="0" sqref="A1"/>
      <selection pane="topRight" activeCell="C1" activeCellId="0" sqref="C1"/>
      <selection pane="bottomLeft" activeCell="A5" activeCellId="0" sqref="A5"/>
      <selection pane="bottomRight" activeCell="A1" activeCellId="0" sqref="A1"/>
    </sheetView>
  </sheetViews>
  <sheetFormatPr defaultColWidth="8.6796875" defaultRowHeight="15" zeroHeight="false" outlineLevelRow="0" outlineLevelCol="0"/>
  <cols>
    <col collapsed="false" customWidth="true" hidden="false" outlineLevel="0" max="1" min="1" style="0" width="4"/>
    <col collapsed="false" customWidth="true" hidden="false" outlineLevel="0" max="2" min="2" style="0" width="28"/>
    <col collapsed="false" customWidth="true" hidden="false" outlineLevel="0" max="3" min="3" style="0" width="12"/>
    <col collapsed="false" customWidth="true" hidden="false" outlineLevel="0" max="11" min="4" style="0" width="14"/>
  </cols>
  <sheetData>
    <row r="2" customFormat="false" ht="31.5" hidden="false" customHeight="true" outlineLevel="0" collapsed="false">
      <c r="B2" s="16" t="s">
        <v>144</v>
      </c>
      <c r="C2" s="16"/>
      <c r="D2" s="16"/>
      <c r="E2" s="16"/>
      <c r="F2" s="16"/>
      <c r="G2" s="16"/>
      <c r="H2" s="16"/>
      <c r="I2" s="16"/>
      <c r="J2" s="16"/>
      <c r="K2" s="16"/>
    </row>
    <row r="4" customFormat="false" ht="15" hidden="false" customHeight="false" outlineLevel="0" collapsed="false">
      <c r="B4" s="17" t="s">
        <v>145</v>
      </c>
      <c r="C4" s="17"/>
      <c r="D4" s="17"/>
      <c r="E4" s="17"/>
      <c r="F4" s="17"/>
      <c r="G4" s="17"/>
      <c r="H4" s="17"/>
      <c r="I4" s="17"/>
      <c r="J4" s="17"/>
      <c r="K4" s="17"/>
    </row>
    <row r="5" customFormat="false" ht="31.5" hidden="false" customHeight="true" outlineLevel="0" collapsed="false">
      <c r="B5" s="3" t="s">
        <v>146</v>
      </c>
      <c r="C5" s="3" t="s">
        <v>147</v>
      </c>
      <c r="D5" s="3" t="s">
        <v>148</v>
      </c>
      <c r="E5" s="3" t="s">
        <v>149</v>
      </c>
      <c r="F5" s="3" t="s">
        <v>150</v>
      </c>
      <c r="G5" s="3" t="s">
        <v>151</v>
      </c>
      <c r="H5" s="3" t="s">
        <v>152</v>
      </c>
      <c r="I5" s="3" t="s">
        <v>153</v>
      </c>
      <c r="J5" s="3" t="s">
        <v>154</v>
      </c>
      <c r="K5" s="3" t="s">
        <v>155</v>
      </c>
      <c r="L5" s="3" t="s">
        <v>156</v>
      </c>
    </row>
    <row r="6" customFormat="false" ht="15.75" hidden="false" customHeight="true" outlineLevel="0" collapsed="false">
      <c r="B6" s="5" t="s">
        <v>157</v>
      </c>
      <c r="C6" s="5" t="s">
        <v>158</v>
      </c>
      <c r="D6" s="31" t="n">
        <v>42</v>
      </c>
      <c r="E6" s="31" t="n">
        <v>18</v>
      </c>
      <c r="F6" s="31" t="n">
        <v>4.5</v>
      </c>
      <c r="G6" s="31" t="n">
        <v>3.2</v>
      </c>
      <c r="H6" s="31" t="n">
        <v>2</v>
      </c>
      <c r="I6" s="32" t="n">
        <f aca="false">D6-E6-F6-G6-H6</f>
        <v>14.3</v>
      </c>
      <c r="J6" s="22" t="n">
        <f aca="false">IFERROR(I6/D6,0)</f>
        <v>0.340476190476191</v>
      </c>
      <c r="K6" s="12" t="n">
        <v>5000</v>
      </c>
      <c r="L6" s="8" t="n">
        <f aca="false">I6*K6</f>
        <v>71500</v>
      </c>
    </row>
    <row r="7" customFormat="false" ht="15.75" hidden="false" customHeight="true" outlineLevel="0" collapsed="false">
      <c r="B7" s="5" t="s">
        <v>159</v>
      </c>
      <c r="C7" s="5" t="s">
        <v>160</v>
      </c>
      <c r="D7" s="31" t="n">
        <v>8</v>
      </c>
      <c r="E7" s="31" t="n">
        <v>3</v>
      </c>
      <c r="F7" s="31" t="n">
        <v>0.8</v>
      </c>
      <c r="G7" s="31" t="n">
        <v>0.6</v>
      </c>
      <c r="H7" s="31" t="n">
        <v>0.4</v>
      </c>
      <c r="I7" s="32" t="n">
        <f aca="false">D7-E7-F7-G7-H7</f>
        <v>3.2</v>
      </c>
      <c r="J7" s="22" t="n">
        <f aca="false">IFERROR(I7/D7,0)</f>
        <v>0.4</v>
      </c>
      <c r="K7" s="12" t="n">
        <v>5000</v>
      </c>
      <c r="L7" s="8" t="n">
        <f aca="false">I7*K7</f>
        <v>16000</v>
      </c>
    </row>
    <row r="8" customFormat="false" ht="15.75" hidden="false" customHeight="true" outlineLevel="0" collapsed="false">
      <c r="B8" s="5" t="s">
        <v>161</v>
      </c>
      <c r="C8" s="5" t="s">
        <v>160</v>
      </c>
      <c r="D8" s="31" t="n">
        <v>7</v>
      </c>
      <c r="E8" s="31" t="n">
        <v>3</v>
      </c>
      <c r="F8" s="31" t="n">
        <v>0.7</v>
      </c>
      <c r="G8" s="31" t="n">
        <v>0.6</v>
      </c>
      <c r="H8" s="31" t="n">
        <v>0.3</v>
      </c>
      <c r="I8" s="32" t="n">
        <f aca="false">D8-E8-F8-G8-H8</f>
        <v>2.4</v>
      </c>
      <c r="J8" s="22" t="n">
        <f aca="false">IFERROR(I8/D8,0)</f>
        <v>0.342857142857143</v>
      </c>
      <c r="K8" s="12" t="n">
        <v>5000</v>
      </c>
      <c r="L8" s="8" t="n">
        <f aca="false">I8*K8</f>
        <v>12000</v>
      </c>
    </row>
    <row r="9" customFormat="false" ht="15.75" hidden="false" customHeight="true" outlineLevel="0" collapsed="false">
      <c r="B9" s="5" t="s">
        <v>162</v>
      </c>
      <c r="C9" s="5" t="s">
        <v>160</v>
      </c>
      <c r="D9" s="31" t="n">
        <v>6</v>
      </c>
      <c r="E9" s="31" t="n">
        <v>2.5</v>
      </c>
      <c r="F9" s="31" t="n">
        <v>0.6</v>
      </c>
      <c r="G9" s="31" t="n">
        <v>0.5</v>
      </c>
      <c r="H9" s="31" t="n">
        <v>0.3</v>
      </c>
      <c r="I9" s="32" t="n">
        <f aca="false">D9-E9-F9-G9-H9</f>
        <v>2.1</v>
      </c>
      <c r="J9" s="22" t="n">
        <f aca="false">IFERROR(I9/D9,0)</f>
        <v>0.35</v>
      </c>
      <c r="K9" s="12" t="n">
        <v>5000</v>
      </c>
      <c r="L9" s="8" t="n">
        <f aca="false">I9*K9</f>
        <v>10500</v>
      </c>
    </row>
    <row r="10" customFormat="false" ht="15.75" hidden="false" customHeight="true" outlineLevel="0" collapsed="false">
      <c r="B10" s="5" t="s">
        <v>163</v>
      </c>
      <c r="C10" s="5" t="s">
        <v>158</v>
      </c>
      <c r="D10" s="31" t="n">
        <v>38</v>
      </c>
      <c r="E10" s="31" t="n">
        <v>16</v>
      </c>
      <c r="F10" s="31" t="n">
        <v>4</v>
      </c>
      <c r="G10" s="31" t="n">
        <v>2.8</v>
      </c>
      <c r="H10" s="31" t="n">
        <v>1.8</v>
      </c>
      <c r="I10" s="32" t="n">
        <f aca="false">D10-E10-F10-G10-H10</f>
        <v>13.4</v>
      </c>
      <c r="J10" s="22" t="n">
        <f aca="false">IFERROR(I10/D10,0)</f>
        <v>0.352631578947368</v>
      </c>
      <c r="K10" s="12" t="n">
        <v>5000</v>
      </c>
      <c r="L10" s="8" t="n">
        <f aca="false">I10*K10</f>
        <v>67000</v>
      </c>
    </row>
    <row r="11" customFormat="false" ht="15.75" hidden="false" customHeight="true" outlineLevel="0" collapsed="false">
      <c r="B11" s="5" t="s">
        <v>164</v>
      </c>
      <c r="C11" s="5" t="s">
        <v>158</v>
      </c>
      <c r="D11" s="31" t="n">
        <v>45</v>
      </c>
      <c r="E11" s="31" t="n">
        <v>20</v>
      </c>
      <c r="F11" s="31" t="n">
        <v>5</v>
      </c>
      <c r="G11" s="31" t="n">
        <v>3.5</v>
      </c>
      <c r="H11" s="31" t="n">
        <v>2.2</v>
      </c>
      <c r="I11" s="32" t="n">
        <f aca="false">D11-E11-F11-G11-H11</f>
        <v>14.3</v>
      </c>
      <c r="J11" s="22" t="n">
        <f aca="false">IFERROR(I11/D11,0)</f>
        <v>0.317777777777778</v>
      </c>
      <c r="K11" s="12" t="n">
        <v>5000</v>
      </c>
      <c r="L11" s="8" t="n">
        <f aca="false">I11*K11</f>
        <v>71500</v>
      </c>
    </row>
    <row r="12" customFormat="false" ht="15.75" hidden="false" customHeight="true" outlineLevel="0" collapsed="false">
      <c r="B12" s="5" t="s">
        <v>165</v>
      </c>
      <c r="C12" s="5" t="s">
        <v>166</v>
      </c>
      <c r="D12" s="31" t="n">
        <v>12</v>
      </c>
      <c r="E12" s="31" t="n">
        <v>5</v>
      </c>
      <c r="F12" s="31" t="n">
        <v>1.2</v>
      </c>
      <c r="G12" s="31" t="n">
        <v>0.8</v>
      </c>
      <c r="H12" s="31" t="n">
        <v>0.6</v>
      </c>
      <c r="I12" s="32" t="n">
        <f aca="false">D12-E12-F12-G12-H12</f>
        <v>4.4</v>
      </c>
      <c r="J12" s="22" t="n">
        <f aca="false">IFERROR(I12/D12,0)</f>
        <v>0.366666666666667</v>
      </c>
      <c r="K12" s="12" t="n">
        <v>5000</v>
      </c>
      <c r="L12" s="8" t="n">
        <f aca="false">I12*K12</f>
        <v>22000</v>
      </c>
    </row>
    <row r="13" customFormat="false" ht="15.75" hidden="false" customHeight="true" outlineLevel="0" collapsed="false">
      <c r="B13" s="5" t="s">
        <v>167</v>
      </c>
      <c r="C13" s="5" t="s">
        <v>166</v>
      </c>
      <c r="D13" s="31" t="n">
        <v>8</v>
      </c>
      <c r="E13" s="31" t="n">
        <v>3</v>
      </c>
      <c r="F13" s="31" t="n">
        <v>0.8</v>
      </c>
      <c r="G13" s="31" t="n">
        <v>0.4</v>
      </c>
      <c r="H13" s="31" t="n">
        <v>0.3</v>
      </c>
      <c r="I13" s="32" t="n">
        <f aca="false">D13-E13-F13-G13-H13</f>
        <v>3.5</v>
      </c>
      <c r="J13" s="22" t="n">
        <f aca="false">IFERROR(I13/D13,0)</f>
        <v>0.4375</v>
      </c>
      <c r="K13" s="12" t="n">
        <v>5000</v>
      </c>
      <c r="L13" s="8" t="n">
        <f aca="false">I13*K13</f>
        <v>17500</v>
      </c>
    </row>
    <row r="14" customFormat="false" ht="15.75" hidden="false" customHeight="true" outlineLevel="0" collapsed="false">
      <c r="B14" s="5" t="s">
        <v>168</v>
      </c>
      <c r="C14" s="5" t="s">
        <v>158</v>
      </c>
      <c r="D14" s="31" t="n">
        <v>30</v>
      </c>
      <c r="E14" s="31" t="n">
        <v>14</v>
      </c>
      <c r="F14" s="31" t="n">
        <v>3.5</v>
      </c>
      <c r="G14" s="31" t="n">
        <v>2.5</v>
      </c>
      <c r="H14" s="31" t="n">
        <v>1.5</v>
      </c>
      <c r="I14" s="32" t="n">
        <f aca="false">D14-E14-F14-G14-H14</f>
        <v>8.5</v>
      </c>
      <c r="J14" s="22" t="n">
        <f aca="false">IFERROR(I14/D14,0)</f>
        <v>0.283333333333333</v>
      </c>
      <c r="K14" s="12" t="n">
        <v>5000</v>
      </c>
      <c r="L14" s="8" t="n">
        <f aca="false">I14*K14</f>
        <v>42500</v>
      </c>
    </row>
    <row r="15" customFormat="false" ht="15.75" hidden="false" customHeight="true" outlineLevel="0" collapsed="false">
      <c r="B15" s="5" t="s">
        <v>169</v>
      </c>
      <c r="C15" s="5" t="s">
        <v>170</v>
      </c>
      <c r="D15" s="31" t="n">
        <v>0.12</v>
      </c>
      <c r="E15" s="31" t="n">
        <v>0.05</v>
      </c>
      <c r="F15" s="31" t="n">
        <v>0.02</v>
      </c>
      <c r="G15" s="31" t="n">
        <v>0.02</v>
      </c>
      <c r="H15" s="31" t="n">
        <v>0.01</v>
      </c>
      <c r="I15" s="32" t="n">
        <f aca="false">D15-E15-F15-G15-H15</f>
        <v>0.02</v>
      </c>
      <c r="J15" s="22" t="n">
        <f aca="false">IFERROR(I15/D15,0)</f>
        <v>0.166666666666667</v>
      </c>
      <c r="K15" s="12" t="n">
        <v>5000</v>
      </c>
      <c r="L15" s="8" t="n">
        <f aca="false">I15*K15</f>
        <v>99.9999999999999</v>
      </c>
    </row>
    <row r="16" customFormat="false" ht="15.75" hidden="false" customHeight="true" outlineLevel="0" collapsed="false">
      <c r="B16" s="5" t="s">
        <v>171</v>
      </c>
      <c r="C16" s="5" t="s">
        <v>160</v>
      </c>
      <c r="D16" s="31" t="n">
        <v>3.5</v>
      </c>
      <c r="E16" s="31" t="n">
        <v>1.8</v>
      </c>
      <c r="F16" s="31" t="n">
        <v>0.5</v>
      </c>
      <c r="G16" s="31" t="n">
        <v>0.4</v>
      </c>
      <c r="H16" s="31" t="n">
        <v>0.3</v>
      </c>
      <c r="I16" s="32" t="n">
        <f aca="false">D16-E16-F16-G16-H16</f>
        <v>0.5</v>
      </c>
      <c r="J16" s="22" t="n">
        <f aca="false">IFERROR(I16/D16,0)</f>
        <v>0.142857142857143</v>
      </c>
      <c r="K16" s="12" t="n">
        <v>5000</v>
      </c>
      <c r="L16" s="8" t="n">
        <f aca="false">I16*K16</f>
        <v>2500</v>
      </c>
    </row>
    <row r="17" customFormat="false" ht="19.5" hidden="false" customHeight="true" outlineLevel="0" collapsed="false">
      <c r="B17" s="25" t="s">
        <v>172</v>
      </c>
      <c r="C17" s="25"/>
      <c r="D17" s="25"/>
      <c r="E17" s="25"/>
      <c r="F17" s="25"/>
      <c r="G17" s="25"/>
      <c r="H17" s="25"/>
      <c r="I17" s="25"/>
      <c r="J17" s="25"/>
      <c r="K17" s="25"/>
      <c r="L17" s="33" t="n">
        <f aca="false">SUM(L6:L16)</f>
        <v>333100</v>
      </c>
    </row>
    <row r="19" customFormat="false" ht="15" hidden="false" customHeight="false" outlineLevel="0" collapsed="false">
      <c r="B19" s="17" t="s">
        <v>173</v>
      </c>
      <c r="C19" s="17"/>
      <c r="D19" s="17"/>
      <c r="E19" s="17"/>
      <c r="F19" s="17"/>
      <c r="G19" s="17"/>
      <c r="H19" s="17"/>
      <c r="I19" s="17"/>
      <c r="J19" s="17"/>
      <c r="K19" s="17"/>
    </row>
    <row r="20" customFormat="false" ht="13.5" hidden="false" customHeight="true" outlineLevel="0" collapsed="false">
      <c r="B20" s="34" t="s">
        <v>174</v>
      </c>
      <c r="C20" s="34"/>
      <c r="D20" s="34"/>
      <c r="E20" s="34"/>
      <c r="F20" s="34"/>
      <c r="G20" s="34"/>
      <c r="H20" s="34"/>
      <c r="I20" s="34"/>
      <c r="J20" s="34"/>
      <c r="K20" s="34"/>
    </row>
    <row r="21" customFormat="false" ht="13.5" hidden="false" customHeight="true" outlineLevel="0" collapsed="false">
      <c r="B21" s="34"/>
      <c r="C21" s="34"/>
      <c r="D21" s="34"/>
      <c r="E21" s="34"/>
      <c r="F21" s="34"/>
      <c r="G21" s="34"/>
      <c r="H21" s="34"/>
      <c r="I21" s="34"/>
      <c r="J21" s="34"/>
      <c r="K21" s="34"/>
    </row>
    <row r="22" customFormat="false" ht="13.5" hidden="false" customHeight="true" outlineLevel="0" collapsed="false">
      <c r="B22" s="34"/>
      <c r="C22" s="34"/>
      <c r="D22" s="34"/>
      <c r="E22" s="34"/>
      <c r="F22" s="34"/>
      <c r="G22" s="34"/>
      <c r="H22" s="34"/>
      <c r="I22" s="34"/>
      <c r="J22" s="34"/>
      <c r="K22" s="34"/>
    </row>
    <row r="23" customFormat="false" ht="13.5" hidden="false" customHeight="true" outlineLevel="0" collapsed="false">
      <c r="B23" s="34"/>
      <c r="C23" s="34"/>
      <c r="D23" s="34"/>
      <c r="E23" s="34"/>
      <c r="F23" s="34"/>
      <c r="G23" s="34"/>
      <c r="H23" s="34"/>
      <c r="I23" s="34"/>
      <c r="J23" s="34"/>
      <c r="K23" s="34"/>
    </row>
    <row r="24" customFormat="false" ht="13.5" hidden="false" customHeight="true" outlineLevel="0" collapsed="false">
      <c r="B24" s="34"/>
      <c r="C24" s="34"/>
      <c r="D24" s="34"/>
      <c r="E24" s="34"/>
      <c r="F24" s="34"/>
      <c r="G24" s="34"/>
      <c r="H24" s="34"/>
      <c r="I24" s="34"/>
      <c r="J24" s="34"/>
      <c r="K24" s="34"/>
    </row>
    <row r="25" customFormat="false" ht="13.5" hidden="false" customHeight="true" outlineLevel="0" collapsed="false">
      <c r="B25" s="34"/>
      <c r="C25" s="34"/>
      <c r="D25" s="34"/>
      <c r="E25" s="34"/>
      <c r="F25" s="34"/>
      <c r="G25" s="34"/>
      <c r="H25" s="34"/>
      <c r="I25" s="34"/>
      <c r="J25" s="34"/>
      <c r="K25" s="34"/>
    </row>
  </sheetData>
  <mergeCells count="5">
    <mergeCell ref="B2:K2"/>
    <mergeCell ref="B4:K4"/>
    <mergeCell ref="B17:K17"/>
    <mergeCell ref="B19:K19"/>
    <mergeCell ref="B20:K25"/>
  </mergeCells>
  <printOptions headings="false" gridLines="false" gridLinesSet="true" horizontalCentered="false" verticalCentered="false"/>
  <pageMargins left="0.75" right="0.75" top="1" bottom="1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tabColor rgb="FF95D5B2"/>
    <pageSetUpPr fitToPage="false"/>
  </sheetPr>
  <dimension ref="B2:H18"/>
  <sheetViews>
    <sheetView showFormulas="false" showGridLines="fals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8.6796875" defaultRowHeight="15" zeroHeight="false" outlineLevelRow="0" outlineLevelCol="0"/>
  <cols>
    <col collapsed="false" customWidth="true" hidden="false" outlineLevel="0" max="1" min="1" style="0" width="4"/>
    <col collapsed="false" customWidth="true" hidden="false" outlineLevel="0" max="2" min="2" style="0" width="30"/>
    <col collapsed="false" customWidth="true" hidden="false" outlineLevel="0" max="7" min="3" style="0" width="14"/>
    <col collapsed="false" customWidth="true" hidden="false" outlineLevel="0" max="8" min="8" style="0" width="18"/>
  </cols>
  <sheetData>
    <row r="2" customFormat="false" ht="36" hidden="false" customHeight="true" outlineLevel="0" collapsed="false">
      <c r="B2" s="16" t="s">
        <v>175</v>
      </c>
      <c r="C2" s="16"/>
      <c r="D2" s="16"/>
      <c r="E2" s="16"/>
      <c r="F2" s="16"/>
      <c r="G2" s="16"/>
      <c r="H2" s="16"/>
    </row>
    <row r="4" customFormat="false" ht="15" hidden="false" customHeight="false" outlineLevel="0" collapsed="false">
      <c r="B4" s="17" t="s">
        <v>176</v>
      </c>
      <c r="C4" s="17"/>
      <c r="D4" s="17"/>
      <c r="E4" s="17"/>
      <c r="F4" s="17"/>
      <c r="G4" s="17"/>
      <c r="H4" s="17"/>
    </row>
    <row r="5" customFormat="false" ht="24" hidden="false" customHeight="true" outlineLevel="0" collapsed="false">
      <c r="B5" s="3" t="s">
        <v>177</v>
      </c>
      <c r="C5" s="3" t="s">
        <v>178</v>
      </c>
      <c r="D5" s="3" t="s">
        <v>179</v>
      </c>
      <c r="E5" s="3" t="s">
        <v>19</v>
      </c>
    </row>
    <row r="6" customFormat="false" ht="18" hidden="false" customHeight="true" outlineLevel="0" collapsed="false">
      <c r="B6" s="4" t="s">
        <v>180</v>
      </c>
      <c r="C6" s="13" t="n">
        <f aca="false">COUNTA(MASTER_INPUTS!A6:A25)</f>
        <v>16</v>
      </c>
      <c r="D6" s="5" t="s">
        <v>181</v>
      </c>
      <c r="E6" s="5"/>
    </row>
    <row r="7" customFormat="false" ht="18" hidden="false" customHeight="true" outlineLevel="0" collapsed="false">
      <c r="B7" s="4" t="s">
        <v>182</v>
      </c>
      <c r="C7" s="8" t="n">
        <f aca="false">SUM(MASTER_INPUTS!D6:D25)</f>
        <v>3093000</v>
      </c>
      <c r="D7" s="5" t="s">
        <v>183</v>
      </c>
      <c r="E7" s="5" t="s">
        <v>184</v>
      </c>
    </row>
    <row r="8" customFormat="false" ht="18" hidden="false" customHeight="true" outlineLevel="0" collapsed="false">
      <c r="B8" s="4" t="s">
        <v>185</v>
      </c>
      <c r="C8" s="8" t="n">
        <f aca="false">SUM(MASTER_INPUTS!G6:G25)</f>
        <v>3093000</v>
      </c>
      <c r="D8" s="5" t="s">
        <v>183</v>
      </c>
      <c r="E8" s="5" t="s">
        <v>186</v>
      </c>
    </row>
    <row r="9" customFormat="false" ht="18" hidden="false" customHeight="true" outlineLevel="0" collapsed="false">
      <c r="B9" s="4" t="s">
        <v>187</v>
      </c>
      <c r="C9" s="8" t="n">
        <f aca="false">SUM(ASSET_OPS_BILLING!H13:H24)</f>
        <v>81870</v>
      </c>
      <c r="D9" s="5" t="s">
        <v>188</v>
      </c>
      <c r="E9" s="5" t="s">
        <v>189</v>
      </c>
    </row>
    <row r="10" customFormat="false" ht="18" hidden="false" customHeight="true" outlineLevel="0" collapsed="false">
      <c r="B10" s="4" t="s">
        <v>190</v>
      </c>
      <c r="C10" s="8" t="n">
        <f aca="false">SUM(ASSET_OPS_BILLING!I13:I24)</f>
        <v>982440</v>
      </c>
      <c r="D10" s="5" t="s">
        <v>191</v>
      </c>
      <c r="E10" s="5"/>
    </row>
    <row r="11" customFormat="false" ht="18" hidden="false" customHeight="true" outlineLevel="0" collapsed="false">
      <c r="B11" s="4" t="s">
        <v>192</v>
      </c>
      <c r="C11" s="8" t="n">
        <f aca="false">KONTRIBUCIA!L24</f>
        <v>0</v>
      </c>
      <c r="D11" s="5" t="s">
        <v>191</v>
      </c>
      <c r="E11" s="5" t="s">
        <v>193</v>
      </c>
    </row>
    <row r="13" customFormat="false" ht="15" hidden="false" customHeight="false" outlineLevel="0" collapsed="false">
      <c r="B13" s="17" t="s">
        <v>194</v>
      </c>
      <c r="C13" s="17"/>
      <c r="D13" s="17"/>
      <c r="E13" s="17"/>
      <c r="F13" s="17"/>
      <c r="G13" s="17"/>
      <c r="H13" s="17"/>
    </row>
    <row r="14" customFormat="false" ht="15.75" hidden="false" customHeight="true" outlineLevel="0" collapsed="false">
      <c r="B14" s="35"/>
      <c r="C14" s="4" t="s">
        <v>195</v>
      </c>
      <c r="D14" s="36" t="s">
        <v>196</v>
      </c>
      <c r="E14" s="36"/>
      <c r="F14" s="36"/>
      <c r="G14" s="36"/>
      <c r="H14" s="36"/>
    </row>
    <row r="15" customFormat="false" ht="15.75" hidden="false" customHeight="true" outlineLevel="0" collapsed="false">
      <c r="B15" s="21"/>
      <c r="C15" s="4" t="s">
        <v>197</v>
      </c>
      <c r="D15" s="36" t="s">
        <v>198</v>
      </c>
      <c r="E15" s="36"/>
      <c r="F15" s="36"/>
      <c r="G15" s="36"/>
      <c r="H15" s="36"/>
    </row>
    <row r="16" customFormat="false" ht="15.75" hidden="false" customHeight="true" outlineLevel="0" collapsed="false">
      <c r="B16" s="37"/>
      <c r="C16" s="4" t="s">
        <v>199</v>
      </c>
      <c r="D16" s="36" t="s">
        <v>200</v>
      </c>
      <c r="E16" s="36"/>
      <c r="F16" s="36"/>
      <c r="G16" s="36"/>
      <c r="H16" s="36"/>
    </row>
    <row r="17" customFormat="false" ht="15.75" hidden="false" customHeight="true" outlineLevel="0" collapsed="false">
      <c r="B17" s="38"/>
      <c r="C17" s="4" t="s">
        <v>201</v>
      </c>
      <c r="D17" s="36" t="s">
        <v>202</v>
      </c>
      <c r="E17" s="36"/>
      <c r="F17" s="36"/>
      <c r="G17" s="36"/>
      <c r="H17" s="36"/>
    </row>
    <row r="18" customFormat="false" ht="15.75" hidden="false" customHeight="true" outlineLevel="0" collapsed="false">
      <c r="B18" s="39"/>
      <c r="C18" s="4" t="s">
        <v>203</v>
      </c>
      <c r="D18" s="36" t="s">
        <v>204</v>
      </c>
      <c r="E18" s="36"/>
      <c r="F18" s="36"/>
      <c r="G18" s="36"/>
      <c r="H18" s="36"/>
    </row>
  </sheetData>
  <mergeCells count="8">
    <mergeCell ref="B2:H2"/>
    <mergeCell ref="B4:H4"/>
    <mergeCell ref="B13:H13"/>
    <mergeCell ref="D14:H14"/>
    <mergeCell ref="D15:H15"/>
    <mergeCell ref="D16:H16"/>
    <mergeCell ref="D17:H17"/>
    <mergeCell ref="D18:H18"/>
  </mergeCells>
  <printOptions headings="false" gridLines="false" gridLinesSet="true" horizontalCentered="false" verticalCentered="false"/>
  <pageMargins left="0.75" right="0.75" top="1" bottom="1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LibreOffice/24.2.7.2$Linux_X86_64 LibreOffice_project/420$Build-2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2026-04-11T15:09:05Z</dcterms:created>
  <dc:creator>openpyxl</dc:creator>
  <dc:description/>
  <dc:language>en-US</dc:language>
  <cp:lastModifiedBy/>
  <dcterms:modified xsi:type="dcterms:W3CDTF">2026-04-11T15:09:05Z</dcterms:modified>
  <cp:revision>0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